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tabRatio="754" activeTab="0"/>
  </bookViews>
  <sheets>
    <sheet name="Tav. 1.5. ex 3.5." sheetId="1" r:id="rId1"/>
    <sheet name="tab 1.8." sheetId="2" r:id="rId2"/>
    <sheet name="tab 1.9." sheetId="3" r:id="rId3"/>
    <sheet name="Tav. 1.14." sheetId="4" r:id="rId4"/>
    <sheet name="Tav. 1.17. - BASE DATI" sheetId="5" r:id="rId5"/>
    <sheet name="tav. 1.18. Versione13.02.01" sheetId="6" r:id="rId6"/>
  </sheets>
  <externalReferences>
    <externalReference r:id="rId9"/>
  </externalReferences>
  <definedNames>
    <definedName name="_xlnm.Print_Area" localSheetId="3">'Tav. 1.14.'!$A$1:$H$111</definedName>
    <definedName name="_xlnm.Print_Area" localSheetId="4">'Tav. 1.17. - BASE DATI'!$A$1:$K$63</definedName>
    <definedName name="_xlnm.Print_Area" localSheetId="0">'Tav. 1.5. ex 3.5.'!$A$2:$R$37</definedName>
  </definedNames>
  <calcPr fullCalcOnLoad="1"/>
</workbook>
</file>

<file path=xl/sharedStrings.xml><?xml version="1.0" encoding="utf-8"?>
<sst xmlns="http://schemas.openxmlformats.org/spreadsheetml/2006/main" count="1046" uniqueCount="339">
  <si>
    <t>Sottoprogrammi e Misure</t>
  </si>
  <si>
    <t>5=4/1</t>
  </si>
  <si>
    <t>Costo totale</t>
  </si>
  <si>
    <t>Spesa pubblica</t>
  </si>
  <si>
    <t>Privati</t>
  </si>
  <si>
    <t>fesr</t>
  </si>
  <si>
    <t>%</t>
  </si>
  <si>
    <t>Impegni del Beneficiario finale</t>
  </si>
  <si>
    <t>Pagamenti del beneficiario finale</t>
  </si>
  <si>
    <t>SOTTOPROGRAMMA 1</t>
  </si>
  <si>
    <t>2.1.A1 FONDI DI GARANZIA</t>
  </si>
  <si>
    <t>2.1A2 FONDI DI GARANZIA</t>
  </si>
  <si>
    <t>2.1B ABBATTIMENTO TASSO INTERESSE</t>
  </si>
  <si>
    <t>2.3.A AIUTI SERVIZI INTERN. SVILUPPO</t>
  </si>
  <si>
    <t>2.3.B AIUTI SERVIZI INTERN. SVILUPPO PMI</t>
  </si>
  <si>
    <t>2.3.C AIUTI SERVIZI INTERN. SVILUPPO PMI</t>
  </si>
  <si>
    <t>2.4.A1 PARCHI NATURALI</t>
  </si>
  <si>
    <t>2.4.B1 PROMOZIONE SVILUP LOCALE</t>
  </si>
  <si>
    <t>2.5.1 ZONE INDUSTRIALI</t>
  </si>
  <si>
    <t>2.5.2 ZONE ARTIGIANALI</t>
  </si>
  <si>
    <t>2.6.1 STRUTTURE MARIO NEGRI</t>
  </si>
  <si>
    <t>2.6.2 CRAB SUD</t>
  </si>
  <si>
    <t>2.6.4 CENTRO MULTIMEDIALE TE COMUNE</t>
  </si>
  <si>
    <t>2.6.5 CAMPUS INTERNAZIONALE CH</t>
  </si>
  <si>
    <t xml:space="preserve"> SOTTOPROGRAMMA  2</t>
  </si>
  <si>
    <t>3.1.A1 RECUP.PATR. STORICO CULT.</t>
  </si>
  <si>
    <t>3.1.B1 INFRAST.TURISTICA PARCHI</t>
  </si>
  <si>
    <t>3.2.A2 AIUTI PICCOLE IMPRESE</t>
  </si>
  <si>
    <t>3.2.B2 COOFIN. INVEST. PUBBLICI</t>
  </si>
  <si>
    <t>3.3.B AIUTO PICCOLE IMPRESE</t>
  </si>
  <si>
    <t>3.3.C COOF. CENTRI TURISTICI  PUBBLICI</t>
  </si>
  <si>
    <t>3.5 VALORIZZAZ.AREE URBANE</t>
  </si>
  <si>
    <t>3.5 VALORIZZAZ.AREE URBANE BIS</t>
  </si>
  <si>
    <t xml:space="preserve"> SOTTOPROGRAMMA  3</t>
  </si>
  <si>
    <t xml:space="preserve">4.1.B RACCOLTA DIFFERENZIATA </t>
  </si>
  <si>
    <t xml:space="preserve">4.1.C CENTRI VALORIZZAZ. RACCOLTA </t>
  </si>
  <si>
    <t>4.1.D IMPIANTI DI SMALTIMENTO RSU</t>
  </si>
  <si>
    <t>4.1.E BONIFICA AREE DEGRADATE</t>
  </si>
  <si>
    <t>4.1.F RISANAMENTO AMBIENTALE</t>
  </si>
  <si>
    <t xml:space="preserve"> SOTTOPROGRAMMA 4</t>
  </si>
  <si>
    <t>5.1 A ASSISTENZA TECNICA</t>
  </si>
  <si>
    <t>5.1 B  ASSISTENZA TECNICA</t>
  </si>
  <si>
    <t>5.1 C  ASSISTENZA TECNICA</t>
  </si>
  <si>
    <t>SOTTOPROGRAMMA 5</t>
  </si>
  <si>
    <t>TOTALE  FERS</t>
  </si>
  <si>
    <t>ATTUAZIONE al 30.09.2000</t>
  </si>
  <si>
    <t>PIANO 
FINANZIARIO</t>
  </si>
  <si>
    <t>3=2/1</t>
  </si>
  <si>
    <t>1.1.</t>
  </si>
  <si>
    <t>1.2.</t>
  </si>
  <si>
    <t>5.1.</t>
  </si>
  <si>
    <t>4.3.</t>
  </si>
  <si>
    <t>2.3.</t>
  </si>
  <si>
    <t>Porti</t>
  </si>
  <si>
    <t>Aeroporti</t>
  </si>
  <si>
    <t>Centri Intermodali</t>
  </si>
  <si>
    <t>Sistema di Trasporto Metropolitano</t>
  </si>
  <si>
    <t>Agevolazioni all'accesso al Credito</t>
  </si>
  <si>
    <t>Aiuti ai Servizi per l'Int.Ne e lo Sviluppo delle PMI</t>
  </si>
  <si>
    <t>Sviluppo Locale nei Parchi Naturali</t>
  </si>
  <si>
    <t>Zone Industriali e Artigianali</t>
  </si>
  <si>
    <t>Strutture per l'innovazione e il Trasferimento Tecnologico</t>
  </si>
  <si>
    <t>Valorizzazione Risorse Turistiche nei Parchi Naturali</t>
  </si>
  <si>
    <t>Aiuti agli Investimenti Turistici per il Recupero dell'edilizia Minore</t>
  </si>
  <si>
    <t>Aiuti agli Investimenti per la Realizzazione di Centri Turistici Integrati</t>
  </si>
  <si>
    <t>Aiuti agli Investimenti per la Riqualificazione di Strutture Ricettive</t>
  </si>
  <si>
    <t>Valorizzazione delle Aree Urbane</t>
  </si>
  <si>
    <t>Promozione Turistica</t>
  </si>
  <si>
    <t>Smaltimento Rifiuti e Informazione Ambientale</t>
  </si>
  <si>
    <t xml:space="preserve">Protezione della Costa </t>
  </si>
  <si>
    <t>Programmi di Innovazione e di Servizi Avanzati per L'ambiente</t>
  </si>
  <si>
    <t>Progetti di Innovazione e  Trasferimento Tecnologico Presentati da PMI</t>
  </si>
  <si>
    <t>Aiuti all'innovazione nelle PMI</t>
  </si>
  <si>
    <t>Realizzazione del Parco Urbano Tordino</t>
  </si>
  <si>
    <t>Assistenza Tecnica Pubblicità e Monitoraggio</t>
  </si>
  <si>
    <t>2.1.</t>
  </si>
  <si>
    <t>2.4.</t>
  </si>
  <si>
    <t>2.5.</t>
  </si>
  <si>
    <t>2.6.</t>
  </si>
  <si>
    <t>1.3.</t>
  </si>
  <si>
    <t>1.4.</t>
  </si>
  <si>
    <t>3.1.</t>
  </si>
  <si>
    <t>3.2.</t>
  </si>
  <si>
    <t>3.3.</t>
  </si>
  <si>
    <t>3.4.</t>
  </si>
  <si>
    <t>3.5.</t>
  </si>
  <si>
    <t>3.6.</t>
  </si>
  <si>
    <t>4.1.</t>
  </si>
  <si>
    <t>4.2.</t>
  </si>
  <si>
    <t>4.5.</t>
  </si>
  <si>
    <t>4.6.</t>
  </si>
  <si>
    <t>4.7.</t>
  </si>
  <si>
    <t>ATTUAZIONE al 31.12.1998</t>
  </si>
  <si>
    <t xml:space="preserve"> Misure</t>
  </si>
  <si>
    <t>A</t>
  </si>
  <si>
    <t>B</t>
  </si>
  <si>
    <t>C</t>
  </si>
  <si>
    <t>D</t>
  </si>
  <si>
    <t>E=A-D</t>
  </si>
  <si>
    <t>F/A</t>
  </si>
  <si>
    <t>F</t>
  </si>
  <si>
    <t>F/B</t>
  </si>
  <si>
    <t>F/C</t>
  </si>
  <si>
    <t>C/B</t>
  </si>
  <si>
    <t>MISURA</t>
  </si>
  <si>
    <t>IMPEGNI 1994</t>
  </si>
  <si>
    <t>IMPEGNI 1995</t>
  </si>
  <si>
    <t>IMPEGNI 1996</t>
  </si>
  <si>
    <t>Piano finanziario</t>
  </si>
  <si>
    <t>TOTALE IMPEGNI 1994/96</t>
  </si>
  <si>
    <t>TOTALE COSTO 100%</t>
  </si>
  <si>
    <t>Costo rendicontato</t>
  </si>
  <si>
    <t>Possibile capienza per misura</t>
  </si>
  <si>
    <t>Pagamenti per attività 1994</t>
  </si>
  <si>
    <t>Pagamenti per attività 1995</t>
  </si>
  <si>
    <t>Pagamenti per attività 1996</t>
  </si>
  <si>
    <t>Pagamenti Progetti Sponda</t>
  </si>
  <si>
    <t>% PAG/  VAL. POP</t>
  </si>
  <si>
    <t>TOTALE EROGATO DALL' 1/6/94 AL 31/12/1998</t>
  </si>
  <si>
    <t>RECUPERI EFFETTUATI</t>
  </si>
  <si>
    <t>EROGATO AL NETTO DEI RECUPERI</t>
  </si>
  <si>
    <t>RECUPERI  RATEIZZATI DA EFFETTUARE</t>
  </si>
  <si>
    <t>EROGAZIONE AL NETTO DEI RECUPERI EFFETTUATI E DA EFFETTUARE</t>
  </si>
  <si>
    <t>% PAG/  IMPEGNO</t>
  </si>
  <si>
    <t>% PAG/  COSTO</t>
  </si>
  <si>
    <t>% COSTO/  IMPEGNO</t>
  </si>
  <si>
    <t xml:space="preserve">TOTALE </t>
  </si>
  <si>
    <t xml:space="preserve"> (in migliaia di lire)</t>
  </si>
  <si>
    <t xml:space="preserve"> (in lire)</t>
  </si>
  <si>
    <t>Descrizione</t>
  </si>
  <si>
    <t>Formazione II e III livello</t>
  </si>
  <si>
    <t>Sviluppo competenze</t>
  </si>
  <si>
    <t>Orientamento</t>
  </si>
  <si>
    <t>Iscritti alle lista di mobilità</t>
  </si>
  <si>
    <t>Aiuti all'occupazione</t>
  </si>
  <si>
    <t>Formazione I levello</t>
  </si>
  <si>
    <t>Aiuti all'assunzione</t>
  </si>
  <si>
    <t>Portatori di hadicap</t>
  </si>
  <si>
    <t>Ristretti, Tossicodipendenti</t>
  </si>
  <si>
    <t>Disoccupati di Lunga Durata con titolo di studio</t>
  </si>
  <si>
    <t>Formazione Donne disoccupate, reinserimento</t>
  </si>
  <si>
    <t>Formazione per settori sottorappresentati</t>
  </si>
  <si>
    <t>Lavoratori toccati da rilevanti cambiamenti</t>
  </si>
  <si>
    <t>Promozione formazione continua</t>
  </si>
  <si>
    <t>Orientamento-diagnosi competenze</t>
  </si>
  <si>
    <t>Disoccupati in CIGS a zero ore</t>
  </si>
  <si>
    <t>Formazione Integrata con la  Scuola di Stato</t>
  </si>
  <si>
    <t>Connessione  contratti  causa mista</t>
  </si>
  <si>
    <t>Disoccupati di Lunga Durata senza titolo di studio (Ob.3)</t>
  </si>
  <si>
    <t>Supporto alla programmazione (Ob.4)</t>
  </si>
  <si>
    <t>INDUSTRIA</t>
  </si>
  <si>
    <t xml:space="preserve">Formazione II e III livello </t>
  </si>
  <si>
    <t>TURISMO</t>
  </si>
  <si>
    <t>AGRICOLTURA</t>
  </si>
  <si>
    <t>AMBIENTE</t>
  </si>
  <si>
    <t>RICERCA</t>
  </si>
  <si>
    <t>TOTALE OBIETTIVO 1</t>
  </si>
  <si>
    <t>TOTALE OBIETTIVO 4</t>
  </si>
  <si>
    <t>TOTALE OBIETTIVO 3</t>
  </si>
  <si>
    <t>Tav. 1.17 - POP ABRUZZO 94/96 (FESR) : ATTUAZIONE AL 30.09.2000</t>
  </si>
  <si>
    <t>Tav. 1.18 - POP ABRUZZO 94/96 (Fse) : ATTUAZIONE AL 31.12.1998</t>
  </si>
  <si>
    <t>Tav. 1.14. - Analisi SWOT dei principali elementi per aree territoriali</t>
  </si>
  <si>
    <t>A. Competitività del Sistema</t>
  </si>
  <si>
    <t>Teramo</t>
  </si>
  <si>
    <t>L’Aquila</t>
  </si>
  <si>
    <t>Avezzano</t>
  </si>
  <si>
    <t>Sulmona</t>
  </si>
  <si>
    <t>Pescara-Chieti</t>
  </si>
  <si>
    <t>Lanciano</t>
  </si>
  <si>
    <t>Vasto-S.Salvo</t>
  </si>
  <si>
    <t>Punti di forza</t>
  </si>
  <si>
    <t xml:space="preserve"> </t>
  </si>
  <si>
    <t>posizione centrale nel corridoio adriatico</t>
  </si>
  <si>
    <t>+++</t>
  </si>
  <si>
    <t>+</t>
  </si>
  <si>
    <t>comunicazioni idonee in entrambe le direzioni N-S ed E-O</t>
  </si>
  <si>
    <t xml:space="preserve">nuovi interporti e centri merci </t>
  </si>
  <si>
    <t>++</t>
  </si>
  <si>
    <t>nuovi interventi concordati con le FF.SS.</t>
  </si>
  <si>
    <t>risorse POP per l’aeroporto regionale</t>
  </si>
  <si>
    <t>sistema policentrico adatto a specializzazioni funzionali</t>
  </si>
  <si>
    <t>stabilità dei movimenti demografici</t>
  </si>
  <si>
    <t>identità riconoscibile dei diversi centri urbani</t>
  </si>
  <si>
    <t>buona diffusione di attività culturali e sportive</t>
  </si>
  <si>
    <t xml:space="preserve">presenza di università e centri di ricerca </t>
  </si>
  <si>
    <t>Punti di debolezza</t>
  </si>
  <si>
    <t>livelli modesti di qualità, accessibilità ed integrazione delle reti</t>
  </si>
  <si>
    <t>Servizi di trasporto insufficienti per qualità e quantità, concorrenza e non complementarità di servizi di trasporto collettivo su strada e su ferrovia;</t>
  </si>
  <si>
    <t>crescenti effetti negativi dei trasporti su ambiente e turismo</t>
  </si>
  <si>
    <t>scarso sviluppo di infrastrutture e servizi telematici</t>
  </si>
  <si>
    <t>competizione tra strada e autostrada per le merci e congestione sulla costa in estate</t>
  </si>
  <si>
    <t>debolezza dei porti commerciali (Ortona, Vasto)</t>
  </si>
  <si>
    <t>scarse funzioni di rango superiore</t>
  </si>
  <si>
    <t>debole connessione tra alcuni centri</t>
  </si>
  <si>
    <t>servizi pubblici di trasporto poco efficienti</t>
  </si>
  <si>
    <t>concorrenza con Roma per i servizi avanzati</t>
  </si>
  <si>
    <t>scarsa specializzazione dei centri urbani</t>
  </si>
  <si>
    <t>crescente congestione (dei maggiori centri urbani)</t>
  </si>
  <si>
    <t>ridotta diffusione di servizi</t>
  </si>
  <si>
    <t>scarsa conoscenza extraregionale</t>
  </si>
  <si>
    <t>Opportunità</t>
  </si>
  <si>
    <t>sviluppo economico e delle infrastrutture sul Corridoio Adriatico</t>
  </si>
  <si>
    <t>nuove responsabilità regionali sul trasporto pubblico locale</t>
  </si>
  <si>
    <t>Rischi</t>
  </si>
  <si>
    <t>insufficienza reti regionali, alcune da completare</t>
  </si>
  <si>
    <t>sistema ferroviario insufficiente</t>
  </si>
  <si>
    <t>volume di traffico degli aeroporti ancora insufficiente</t>
  </si>
  <si>
    <t>mancanza di accessi di livello europeo</t>
  </si>
  <si>
    <t>rischi di infiltrazioni malavitose da Puglia e Campania</t>
  </si>
  <si>
    <t>continua</t>
  </si>
  <si>
    <t>segue</t>
  </si>
  <si>
    <t>B. Competitività delle imprese</t>
  </si>
  <si>
    <t xml:space="preserve">Punti di forza </t>
  </si>
  <si>
    <t>imprenditorialità diffusa</t>
  </si>
  <si>
    <t>imprenditoria giovane e flessibilità dei sistemi del lavoro</t>
  </si>
  <si>
    <t xml:space="preserve">presenza di imprese esterne di rilevanti dimensioni </t>
  </si>
  <si>
    <t>presenza di effetti distretto in alcune aree</t>
  </si>
  <si>
    <t>specializzazioni, qualità, esportazioni (olio, vino, orticoltura)</t>
  </si>
  <si>
    <t>apertura verso nuovi mercati e rilevante crescita delle esportazioni</t>
  </si>
  <si>
    <t>accettabile grado e ancora buona disponibilità (con eccezioni) di infrastrutturazione per la localizzazione industriale</t>
  </si>
  <si>
    <t>importanti margini per incrementi di efficienza nel sistema locale del credito</t>
  </si>
  <si>
    <t>potenziamento della Finanziaria regionale e nuovi servizi finanziari</t>
  </si>
  <si>
    <t>disponibilità degli imprenditori alla cooperazione per l’utilizzo della formazione</t>
  </si>
  <si>
    <t>innovazione e significativi incrementi di produttività</t>
  </si>
  <si>
    <t>recente ritorno di giovani in agricoltura</t>
  </si>
  <si>
    <t>potenziali integrazioni di reddito con l’agriturismo</t>
  </si>
  <si>
    <t>efficiente monitoraggio sulle produzioni locali</t>
  </si>
  <si>
    <t>nuovi segmenti turistici (ambientale, culturale, religioso, di affari, ecc.)</t>
  </si>
  <si>
    <t xml:space="preserve">contesto socioculturale ancora ricco di tradizioni e di testimonianze </t>
  </si>
  <si>
    <t xml:space="preserve">Punti di debolezza </t>
  </si>
  <si>
    <t>ridotta innovazione di processo e di prodotto</t>
  </si>
  <si>
    <t>scarsa propensione all'acquisizione di servizi</t>
  </si>
  <si>
    <t>difficoltà di autofinanziamento delle PMI</t>
  </si>
  <si>
    <t>le PMI dei distretti sono terziste e spesso monocliente</t>
  </si>
  <si>
    <t>le imprese esterne hanno creato scarso indotto</t>
  </si>
  <si>
    <t>le esportazioni dipendono per gran parte da imprese non abruzzesi</t>
  </si>
  <si>
    <t>ridotta efficienza nel sistema locale del credito</t>
  </si>
  <si>
    <t>marginalizzazione del comparto turistico rispetto ai grandi circuiti del turismo mondiale</t>
  </si>
  <si>
    <t>dipendenza dall’esterno per R&amp;S e tecnologie avanzate</t>
  </si>
  <si>
    <t>sistema di formazione da adeguare</t>
  </si>
  <si>
    <t>accessibilità ad alcune infrastrutture ASI insufficienti</t>
  </si>
  <si>
    <t>necessità di riqualificare i servizi delle ASI</t>
  </si>
  <si>
    <t>scarsa capacità di creare indotto delle imprese esterne</t>
  </si>
  <si>
    <t>carattere di dipendenza delle esportazioni da imprese non abruzzesi</t>
  </si>
  <si>
    <t>organizzazione territoriale non ottimale di alcune ASI: (le imprese non investono con sufficienza nell’attrezzatura delle aree industriali)</t>
  </si>
  <si>
    <t>insufficiente sviluppo dell’agroindustria</t>
  </si>
  <si>
    <t>ritardo nello sviluppo della zootecnia</t>
  </si>
  <si>
    <t>abbandono di colture di qualità (zafferano)</t>
  </si>
  <si>
    <t>mancanza di ricambio generazionale tra produttori</t>
  </si>
  <si>
    <t>inquinamento in alcune aree di coltura intensiva</t>
  </si>
  <si>
    <t>insufficiente qualità dell’offerta di ricettività turistica</t>
  </si>
  <si>
    <t>incidenza elevata del turismo balneare (alto impatto/poco valore aggiunto)</t>
  </si>
  <si>
    <t>riduzione delle risorse per lo sviluppo</t>
  </si>
  <si>
    <t>C. Tutela e valorizzazione risorse ambientali e culturali</t>
  </si>
  <si>
    <t>dimensione relativamente ridotta dei problemi ambientali</t>
  </si>
  <si>
    <t>ottima dotazione di risorse ambientali (Abruzzo regione dei Parchi)</t>
  </si>
  <si>
    <t>buona dotazione del patrimonio storico-artistico, archeologico e culturale</t>
  </si>
  <si>
    <t>problemi di erosione del suolo e della costa</t>
  </si>
  <si>
    <t>emergenze nello smaltimento dei rifiuti</t>
  </si>
  <si>
    <t>carenze nel disinquinamento delle acque con effetti sull’inquinamento marino</t>
  </si>
  <si>
    <t>scarsa dotazione di strutture nelle aree Parco</t>
  </si>
  <si>
    <t>beni culturali ancora da valorizzare</t>
  </si>
  <si>
    <t>settore incentrato sul turismo balneare e familiare (alto impatto/poco valore aggiunto)</t>
  </si>
  <si>
    <t>scarsa diffusione di una cultura manageriale nell’offerta di servizi culturali</t>
  </si>
  <si>
    <t>scarsa integrazione fra settore culturale e settore dell’accoglienza turistica</t>
  </si>
  <si>
    <t>istituzione della nuova agenzia regionale per l’ambiente</t>
  </si>
  <si>
    <t>Tendenza generale allo sviluppo di nuovi segmenti turistici (ambientale, culturale, religioso, di affari. Ecc.)</t>
  </si>
  <si>
    <t>insufficienti politiche specifiche per le diverse aree</t>
  </si>
  <si>
    <t>vincoli per le politiche di smaltimento (1/3 del territorio è protetto)</t>
  </si>
  <si>
    <t>Tab. 1.8. - Addetti alle unità locali nelle aree Obiettivo 2 dell'Abruzzo, al 1996: consistenza, variazioni rispetto al 1991, indici di specializzazione e indici di densità territoriale</t>
  </si>
  <si>
    <t>Divisioni di attività economica</t>
  </si>
  <si>
    <t>Consistenza degli addetti (1996)</t>
  </si>
  <si>
    <t>Variazioni assolute 1991-1996</t>
  </si>
  <si>
    <t>Variazioni percentuali 1991-1996</t>
  </si>
  <si>
    <t>Indici di specializzazione</t>
  </si>
  <si>
    <t>Indici di densità territoriale</t>
  </si>
  <si>
    <t>Aree
Obiettivo 2</t>
  </si>
  <si>
    <t>Altre aree</t>
  </si>
  <si>
    <t>TOTALE</t>
  </si>
  <si>
    <t>01 AGRICOLTURA, CACCIA E RELATIVI SERVIZI</t>
  </si>
  <si>
    <t>02 SILVICOLTURA E UTILIZZAZIONE DI AREE FORESTALI […]</t>
  </si>
  <si>
    <t>05 PESCA, PISCICOLTURA E SERVIZI CONNESSI</t>
  </si>
  <si>
    <t>11 ESTRAZIONE DI PETROLIO, GAS NATURALE E SERVIZI […]</t>
  </si>
  <si>
    <t>13 ESTRAZIONE DI MINERALI METALLIFERI</t>
  </si>
  <si>
    <t>14 ALTRE INDUSTRIE ESTRATTIVE</t>
  </si>
  <si>
    <t>15 INDUSTRIE ALIMENTARI E DELLE BEVANDE</t>
  </si>
  <si>
    <t>16 INDUSTRIA DEL TABACCO</t>
  </si>
  <si>
    <t>17 INDUSTRIE TESSILI</t>
  </si>
  <si>
    <t>18 CONFEZIONE DI ARTICOLI DI VESTIARIO […]</t>
  </si>
  <si>
    <t>19 PREPARAZIONE E CONCIA CUOIO; FABBRICAZIONE […]</t>
  </si>
  <si>
    <t>20 INDUSTRIA DEL LEGNO E PRODOTTI IN LEGNO, SUGHERO […]</t>
  </si>
  <si>
    <t>21 FABBRICAZIONE DELLA PASTA-CARTA, DELLA CARTA […]</t>
  </si>
  <si>
    <t>22 EDITORIA, STAMPA E RIPRODUZIONE DI SUPPORTI […]</t>
  </si>
  <si>
    <t>23 FABBRICAZIONE DI COKE, RAFFINERIE DI PETROLIO […]</t>
  </si>
  <si>
    <t>24 FABBRICAZIONE DI PRODOTTI CHIMICI E DI FIBRE […]</t>
  </si>
  <si>
    <t>25 FABBRICAZIONE DI ARTICOLI IN GOMMA E MATERIE […]</t>
  </si>
  <si>
    <t>26 FABBRICAZIONE […] MINERALI NON METALLIFERI</t>
  </si>
  <si>
    <t>27 PRODUZIONE DI METALLI E LORO LEGHE</t>
  </si>
  <si>
    <t>28 FABBRICAZIONE E LAVORAZ. DEI PRODOTTI IN METALLO […]</t>
  </si>
  <si>
    <t>29 FABBRICAZIONE MACCHINE ED APPARECCHI MECCANICI […]</t>
  </si>
  <si>
    <t>30 FABBRICAZIONE DI MACCHINE PER UFFICIO […]</t>
  </si>
  <si>
    <t>31 FABBRICAZIONE DI MACCHINE ED APPARECCHI ELETTRICI […]</t>
  </si>
  <si>
    <t>32 FABBRICAZIONE APPARECCHI RADIOTELEVISIVI […]</t>
  </si>
  <si>
    <t>33 FABBRICAZIONE APPARECCHI MEDICALI, PRECISIONE […]</t>
  </si>
  <si>
    <t>34 FABBRICAZIONE DI AUTOVEICOLI, RIMORCHI […]</t>
  </si>
  <si>
    <t>35 FABBRICAZIONE DI ALTRI MEZZI DI TRASPORTO</t>
  </si>
  <si>
    <t>36 FABBRICAZIONE DI MOBILI; ALTRE INDUSTRIE [..]</t>
  </si>
  <si>
    <t>37 RECUPERO E PREPARAZIONE PER IL RICICLAGGIO</t>
  </si>
  <si>
    <t>40 PRODUZIONE DI ENERGIA ELETTRICA, DI GAS […]</t>
  </si>
  <si>
    <t>41 RACCOLTA, DEPURAZIONE E DISTRIBUZIONE D'ACQUA</t>
  </si>
  <si>
    <t>45 COSTRUZIONI</t>
  </si>
  <si>
    <t>50 COMMERCIO, MANUTENZ. E RIPARAZ. AUTOVEICOLI […]</t>
  </si>
  <si>
    <t>51 COMMERCIO ALL'INGROSSO E INTERMEDIARI […]</t>
  </si>
  <si>
    <t>52 COMMERCIO AL DETTAGLIO, ESCLUSO AUTO E MOTO […]</t>
  </si>
  <si>
    <t>55 ALBERGHI E RISTORANTI</t>
  </si>
  <si>
    <t>60 TRASPORTI TERRESTRI; TRASPORTI MEDIANTE CONDOTTE</t>
  </si>
  <si>
    <t>61 TRASPORTI MARITTIMI E PER VIE D'ACQUA</t>
  </si>
  <si>
    <t>62 TRASPORTI AEREI</t>
  </si>
  <si>
    <t>63 ATTIVITA' DI SUPPORTO ED AUSILIARIE DEI TRASPORTI […]</t>
  </si>
  <si>
    <t>64 POSTE E TELECOMUNICAZIONI</t>
  </si>
  <si>
    <t>65 INTERMEDIAZIONE MONETARIA E FINANZIARIA […]</t>
  </si>
  <si>
    <t>66 ASSICURAZIONI E FONDI PENSIONE, ESCLUSE […]</t>
  </si>
  <si>
    <t>67 ATTIVITA' AUSILIARIE DELLA INTERMEDIAZIONE FINANZIARIA</t>
  </si>
  <si>
    <t>70 ATTIVITA' IMMOBILIARI</t>
  </si>
  <si>
    <t>71 NOLEGGIO MACCHINARI, ATTREZZ. SENZA OPERATORE […]</t>
  </si>
  <si>
    <t>72 INFORMATICA E ATTIVITA' CONNESSE</t>
  </si>
  <si>
    <t>73 RICERCA E SVILUPPO</t>
  </si>
  <si>
    <t>74 ALTRE ATTIVITA' PROFESSIONALI ED IMPRENDITORIALI</t>
  </si>
  <si>
    <t>80 ISTRUZIONE</t>
  </si>
  <si>
    <t>85 SANITA' E ALTRI SERVIZI SOCIALI</t>
  </si>
  <si>
    <t>90 SMALTIMENTO RIFIUTI SOLIDI, ACQUE DI SCARICO […]</t>
  </si>
  <si>
    <t>92 ATTIVITA' RICREATIVE, CULTURALI E SPORTIVE</t>
  </si>
  <si>
    <t>93 ALTRE ATTIVITA' DEI SERVIZI</t>
  </si>
  <si>
    <t>INDUSTRIA MANIFATTURIERA</t>
  </si>
  <si>
    <t>COSTRUZIONI</t>
  </si>
  <si>
    <t>ALTRE ATTIVITA' INDUSTRIALI</t>
  </si>
  <si>
    <t>SERVIZI</t>
  </si>
  <si>
    <t>Tab. 1.9. - Addetti alle unità locali artigianali nelle aree Obiettivo 2 dell'Abruzzo, al 1996: consistenza, variazioni rispetto al 1991, indici di specializzazione e indici di densità territoriale</t>
  </si>
  <si>
    <t>Incidenza % sul totale addetti (1996)</t>
  </si>
</sst>
</file>

<file path=xl/styles.xml><?xml version="1.0" encoding="utf-8"?>
<styleSheet xmlns="http://schemas.openxmlformats.org/spreadsheetml/2006/main">
  <numFmts count="5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#,##0&quot;L.&quot;_);\(#,##0&quot;L.&quot;\)"/>
    <numFmt numFmtId="173" formatCode="#,##0&quot;L.&quot;_);[Red]\(#,##0&quot;L.&quot;\)"/>
    <numFmt numFmtId="174" formatCode="#,##0.00&quot;L.&quot;_);\(#,##0.00&quot;L.&quot;\)"/>
    <numFmt numFmtId="175" formatCode="#,##0.00&quot;L.&quot;_);[Red]\(#,##0.00&quot;L.&quot;\)"/>
    <numFmt numFmtId="176" formatCode="_ * #,##0_)&quot;L.&quot;_ ;_ * \(#,##0\)&quot;L.&quot;_ ;_ * &quot;-&quot;_)&quot;L.&quot;_ ;_ @_ "/>
    <numFmt numFmtId="177" formatCode="_ * #,##0_)_L_._ ;_ * \(#,##0\)_L_._ ;_ * &quot;-&quot;_)_L_._ ;_ @_ "/>
    <numFmt numFmtId="178" formatCode="_ * #,##0.00_)&quot;L.&quot;_ ;_ * \(#,##0.00\)&quot;L.&quot;_ ;_ * &quot;-&quot;??_)&quot;L.&quot;_ ;_ @_ "/>
    <numFmt numFmtId="179" formatCode="_ * #,##0.00_)_L_._ ;_ * \(#,##0.00\)_L_._ ;_ * &quot;-&quot;??_)_L_._ ;_ @_ "/>
    <numFmt numFmtId="180" formatCode="_-* #,##0.0_-;\-* #,##0.0_-;_-* &quot;-&quot;_-;_-@_-"/>
    <numFmt numFmtId="181" formatCode="_-* #,##0.00_-;\-* #,##0.00_-;_-* &quot;-&quot;_-;_-@_-"/>
    <numFmt numFmtId="182" formatCode="0.0%"/>
    <numFmt numFmtId="183" formatCode="#,##0_ ;\-#,##0\ "/>
    <numFmt numFmtId="184" formatCode="_-* #,##0.000_-;\-* #,##0.000_-;_-* &quot;-&quot;_-;_-@_-"/>
    <numFmt numFmtId="185" formatCode="_-* #,##0.0000_-;\-* #,##0.0000_-;_-* &quot;-&quot;_-;_-@_-"/>
    <numFmt numFmtId="186" formatCode="_-* #,##0.00000_-;\-* #,##0.00000_-;_-* &quot;-&quot;_-;_-@_-"/>
    <numFmt numFmtId="187" formatCode="_-* #,##0.000000_-;\-* #,##0.000000_-;_-* &quot;-&quot;_-;_-@_-"/>
    <numFmt numFmtId="188" formatCode="_-* #,##0.0000000_-;\-* #,##0.0000000_-;_-* &quot;-&quot;_-;_-@_-"/>
    <numFmt numFmtId="189" formatCode="_-* #,##0.00000000_-;\-* #,##0.00000000_-;_-* &quot;-&quot;_-;_-@_-"/>
    <numFmt numFmtId="190" formatCode="_-* #,##0.000000000_-;\-* #,##0.000000000_-;_-* &quot;-&quot;_-;_-@_-"/>
    <numFmt numFmtId="191" formatCode="#,##0.0"/>
    <numFmt numFmtId="192" formatCode="#,##0.000"/>
    <numFmt numFmtId="193" formatCode="#,##0.0____"/>
    <numFmt numFmtId="194" formatCode="#,##0.00____"/>
    <numFmt numFmtId="195" formatCode="#,##0____"/>
    <numFmt numFmtId="196" formatCode="0.000%"/>
    <numFmt numFmtId="197" formatCode="0.0"/>
    <numFmt numFmtId="198" formatCode="_-* #,##0.000_-;\-* #,##0.000_-;_-* &quot;-&quot;??_-;_-@_-"/>
    <numFmt numFmtId="199" formatCode="_-* #,##0.0_-;\-* #,##0.0_-;_-* &quot;-&quot;??_-;_-@_-"/>
    <numFmt numFmtId="200" formatCode="_-* #,##0_-;\-* #,##0_-;_-* &quot;-&quot;??_-;_-@_-"/>
    <numFmt numFmtId="201" formatCode="0.000"/>
    <numFmt numFmtId="202" formatCode="#,##0______"/>
    <numFmt numFmtId="203" formatCode="0.00%__"/>
    <numFmt numFmtId="204" formatCode="#,##0__;"/>
    <numFmt numFmtId="205" formatCode="_-\ #,##0_-;\-\ #,##0_-;_-* &quot;-&quot;_-;_-@_-"/>
    <numFmt numFmtId="206" formatCode="_-\ #,##0.0_-;\-\ #,##0.0_-;_-* &quot;-&quot;_-;_-@_-"/>
    <numFmt numFmtId="207" formatCode="_-\ #,##0.00_-;\-\ #,##0.00_-;_-* &quot;-&quot;_-;_-@_-"/>
    <numFmt numFmtId="208" formatCode="_-\ #,##0.000_-;\-\ #,##0.000_-;_-* &quot;-&quot;_-;_-@_-"/>
    <numFmt numFmtId="209" formatCode="_-\ #,##0.0000_-;\-\ #,##0.0000_-;_-* &quot;-&quot;_-;_-@_-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0"/>
    </font>
    <font>
      <i/>
      <sz val="10"/>
      <color indexed="8"/>
      <name val="Times New Roman"/>
      <family val="0"/>
    </font>
    <font>
      <sz val="10"/>
      <color indexed="8"/>
      <name val="Arial"/>
      <family val="0"/>
    </font>
    <font>
      <b/>
      <i/>
      <sz val="10"/>
      <color indexed="8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color indexed="12"/>
      <name val="Times New Roman"/>
      <family val="1"/>
    </font>
    <font>
      <b/>
      <sz val="9"/>
      <color indexed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1">
    <xf numFmtId="0" fontId="0" fillId="0" borderId="0" xfId="0" applyAlignment="1">
      <alignment/>
    </xf>
    <xf numFmtId="0" fontId="9" fillId="0" borderId="0" xfId="0" applyFont="1" applyAlignment="1">
      <alignment vertical="center"/>
    </xf>
    <xf numFmtId="10" fontId="5" fillId="0" borderId="1" xfId="19" applyNumberFormat="1" applyFont="1" applyBorder="1" applyAlignment="1">
      <alignment horizontal="center" vertical="center"/>
    </xf>
    <xf numFmtId="1" fontId="5" fillId="0" borderId="1" xfId="19" applyNumberFormat="1" applyFont="1" applyBorder="1" applyAlignment="1">
      <alignment horizontal="center" vertical="center"/>
    </xf>
    <xf numFmtId="10" fontId="5" fillId="0" borderId="2" xfId="19" applyNumberFormat="1" applyFont="1" applyBorder="1" applyAlignment="1">
      <alignment horizontal="center" vertical="center" wrapText="1"/>
    </xf>
    <xf numFmtId="41" fontId="5" fillId="0" borderId="2" xfId="16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41" fontId="6" fillId="0" borderId="3" xfId="16" applyFont="1" applyBorder="1" applyAlignment="1">
      <alignment horizontal="right" vertical="center"/>
    </xf>
    <xf numFmtId="41" fontId="6" fillId="0" borderId="2" xfId="16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8" fillId="0" borderId="4" xfId="0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3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41" fontId="5" fillId="0" borderId="0" xfId="0" applyNumberFormat="1" applyFont="1" applyAlignment="1">
      <alignment vertical="center"/>
    </xf>
    <xf numFmtId="41" fontId="6" fillId="0" borderId="0" xfId="0" applyNumberFormat="1" applyFont="1" applyAlignment="1">
      <alignment vertical="center"/>
    </xf>
    <xf numFmtId="3" fontId="5" fillId="0" borderId="0" xfId="19" applyNumberFormat="1" applyFont="1" applyAlignment="1">
      <alignment vertical="center"/>
    </xf>
    <xf numFmtId="10" fontId="5" fillId="0" borderId="0" xfId="19" applyNumberFormat="1" applyFont="1" applyAlignment="1">
      <alignment vertical="center"/>
    </xf>
    <xf numFmtId="41" fontId="5" fillId="0" borderId="0" xfId="16" applyFont="1" applyAlignment="1">
      <alignment vertical="center"/>
    </xf>
    <xf numFmtId="10" fontId="6" fillId="0" borderId="0" xfId="19" applyNumberFormat="1" applyFont="1" applyAlignment="1">
      <alignment vertical="center"/>
    </xf>
    <xf numFmtId="0" fontId="9" fillId="0" borderId="0" xfId="0" applyFont="1" applyAlignment="1">
      <alignment vertical="top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49" fontId="6" fillId="0" borderId="7" xfId="0" applyNumberFormat="1" applyFont="1" applyBorder="1" applyAlignment="1">
      <alignment horizontal="left" vertical="center" wrapText="1"/>
    </xf>
    <xf numFmtId="49" fontId="6" fillId="0" borderId="8" xfId="0" applyNumberFormat="1" applyFont="1" applyBorder="1" applyAlignment="1">
      <alignment horizontal="left" vertical="center" wrapText="1"/>
    </xf>
    <xf numFmtId="41" fontId="6" fillId="0" borderId="4" xfId="16" applyFont="1" applyBorder="1" applyAlignment="1">
      <alignment horizontal="right" vertical="center"/>
    </xf>
    <xf numFmtId="10" fontId="6" fillId="0" borderId="4" xfId="19" applyNumberFormat="1" applyFont="1" applyBorder="1" applyAlignment="1">
      <alignment horizontal="right" vertical="center"/>
    </xf>
    <xf numFmtId="41" fontId="6" fillId="0" borderId="4" xfId="16" applyFont="1" applyBorder="1" applyAlignment="1">
      <alignment vertical="center"/>
    </xf>
    <xf numFmtId="10" fontId="6" fillId="0" borderId="3" xfId="19" applyNumberFormat="1" applyFont="1" applyBorder="1" applyAlignment="1">
      <alignment horizontal="right" vertical="center"/>
    </xf>
    <xf numFmtId="3" fontId="6" fillId="0" borderId="3" xfId="19" applyNumberFormat="1" applyFont="1" applyBorder="1" applyAlignment="1">
      <alignment horizontal="right" vertical="center"/>
    </xf>
    <xf numFmtId="41" fontId="6" fillId="0" borderId="3" xfId="16" applyFont="1" applyBorder="1" applyAlignment="1">
      <alignment vertical="center"/>
    </xf>
    <xf numFmtId="41" fontId="5" fillId="0" borderId="1" xfId="16" applyFont="1" applyBorder="1" applyAlignment="1">
      <alignment horizontal="right" vertical="center"/>
    </xf>
    <xf numFmtId="10" fontId="5" fillId="0" borderId="1" xfId="19" applyNumberFormat="1" applyFont="1" applyBorder="1" applyAlignment="1">
      <alignment horizontal="right" vertical="center"/>
    </xf>
    <xf numFmtId="3" fontId="5" fillId="0" borderId="1" xfId="19" applyNumberFormat="1" applyFont="1" applyBorder="1" applyAlignment="1">
      <alignment horizontal="right" vertical="center"/>
    </xf>
    <xf numFmtId="41" fontId="5" fillId="0" borderId="1" xfId="16" applyFont="1" applyBorder="1" applyAlignment="1">
      <alignment vertical="center"/>
    </xf>
    <xf numFmtId="41" fontId="10" fillId="0" borderId="3" xfId="16" applyFont="1" applyBorder="1" applyAlignment="1">
      <alignment horizontal="right" vertical="center"/>
    </xf>
    <xf numFmtId="41" fontId="8" fillId="0" borderId="3" xfId="16" applyFont="1" applyBorder="1" applyAlignment="1">
      <alignment horizontal="right" vertical="center"/>
    </xf>
    <xf numFmtId="10" fontId="8" fillId="0" borderId="3" xfId="19" applyNumberFormat="1" applyFont="1" applyBorder="1" applyAlignment="1">
      <alignment horizontal="right" vertical="center"/>
    </xf>
    <xf numFmtId="10" fontId="10" fillId="0" borderId="3" xfId="19" applyNumberFormat="1" applyFont="1" applyBorder="1" applyAlignment="1">
      <alignment horizontal="right" vertical="center"/>
    </xf>
    <xf numFmtId="41" fontId="10" fillId="0" borderId="3" xfId="16" applyFont="1" applyBorder="1" applyAlignment="1">
      <alignment vertical="center"/>
    </xf>
    <xf numFmtId="41" fontId="10" fillId="2" borderId="3" xfId="16" applyFont="1" applyFill="1" applyBorder="1" applyAlignment="1">
      <alignment vertical="center"/>
    </xf>
    <xf numFmtId="41" fontId="8" fillId="0" borderId="3" xfId="16" applyFont="1" applyBorder="1" applyAlignment="1">
      <alignment vertical="center"/>
    </xf>
    <xf numFmtId="41" fontId="8" fillId="0" borderId="3" xfId="16" applyFont="1" applyFill="1" applyBorder="1" applyAlignment="1">
      <alignment horizontal="right" vertical="center"/>
    </xf>
    <xf numFmtId="10" fontId="8" fillId="0" borderId="3" xfId="19" applyNumberFormat="1" applyFont="1" applyFill="1" applyBorder="1" applyAlignment="1">
      <alignment horizontal="right" vertical="center"/>
    </xf>
    <xf numFmtId="3" fontId="8" fillId="0" borderId="3" xfId="19" applyNumberFormat="1" applyFont="1" applyFill="1" applyBorder="1" applyAlignment="1">
      <alignment horizontal="right" vertical="center"/>
    </xf>
    <xf numFmtId="3" fontId="8" fillId="0" borderId="3" xfId="19" applyNumberFormat="1" applyFont="1" applyBorder="1" applyAlignment="1">
      <alignment horizontal="right" vertical="center"/>
    </xf>
    <xf numFmtId="41" fontId="10" fillId="0" borderId="3" xfId="16" applyFont="1" applyFill="1" applyBorder="1" applyAlignment="1">
      <alignment horizontal="right" vertical="center"/>
    </xf>
    <xf numFmtId="3" fontId="10" fillId="0" borderId="3" xfId="19" applyNumberFormat="1" applyFont="1" applyFill="1" applyBorder="1" applyAlignment="1">
      <alignment horizontal="right" vertical="center"/>
    </xf>
    <xf numFmtId="10" fontId="10" fillId="0" borderId="3" xfId="19" applyNumberFormat="1" applyFont="1" applyFill="1" applyBorder="1" applyAlignment="1">
      <alignment horizontal="right" vertical="center"/>
    </xf>
    <xf numFmtId="41" fontId="10" fillId="0" borderId="3" xfId="16" applyFont="1" applyFill="1" applyBorder="1" applyAlignment="1">
      <alignment vertical="center"/>
    </xf>
    <xf numFmtId="41" fontId="8" fillId="0" borderId="3" xfId="16" applyFont="1" applyFill="1" applyBorder="1" applyAlignment="1">
      <alignment vertical="center"/>
    </xf>
    <xf numFmtId="41" fontId="8" fillId="2" borderId="3" xfId="16" applyFont="1" applyFill="1" applyBorder="1" applyAlignment="1">
      <alignment horizontal="right" vertical="center"/>
    </xf>
    <xf numFmtId="10" fontId="8" fillId="2" borderId="3" xfId="19" applyNumberFormat="1" applyFont="1" applyFill="1" applyBorder="1" applyAlignment="1">
      <alignment horizontal="right" vertical="center"/>
    </xf>
    <xf numFmtId="41" fontId="6" fillId="0" borderId="3" xfId="16" applyFont="1" applyFill="1" applyBorder="1" applyAlignment="1">
      <alignment horizontal="right" vertical="center"/>
    </xf>
    <xf numFmtId="41" fontId="6" fillId="2" borderId="3" xfId="16" applyFont="1" applyFill="1" applyBorder="1" applyAlignment="1">
      <alignment horizontal="right" vertical="center"/>
    </xf>
    <xf numFmtId="10" fontId="6" fillId="2" borderId="3" xfId="19" applyNumberFormat="1" applyFont="1" applyFill="1" applyBorder="1" applyAlignment="1">
      <alignment horizontal="right" vertical="center"/>
    </xf>
    <xf numFmtId="3" fontId="6" fillId="0" borderId="3" xfId="19" applyNumberFormat="1" applyFont="1" applyFill="1" applyBorder="1" applyAlignment="1">
      <alignment horizontal="right" vertical="center"/>
    </xf>
    <xf numFmtId="10" fontId="6" fillId="0" borderId="3" xfId="19" applyNumberFormat="1" applyFont="1" applyFill="1" applyBorder="1" applyAlignment="1">
      <alignment horizontal="right" vertical="center"/>
    </xf>
    <xf numFmtId="41" fontId="6" fillId="0" borderId="3" xfId="16" applyFont="1" applyFill="1" applyBorder="1" applyAlignment="1">
      <alignment vertical="center"/>
    </xf>
    <xf numFmtId="41" fontId="5" fillId="0" borderId="1" xfId="16" applyFont="1" applyFill="1" applyBorder="1" applyAlignment="1">
      <alignment horizontal="right" vertical="center"/>
    </xf>
    <xf numFmtId="10" fontId="5" fillId="0" borderId="1" xfId="19" applyNumberFormat="1" applyFont="1" applyFill="1" applyBorder="1" applyAlignment="1">
      <alignment horizontal="right" vertical="center"/>
    </xf>
    <xf numFmtId="3" fontId="10" fillId="0" borderId="3" xfId="19" applyNumberFormat="1" applyFont="1" applyBorder="1" applyAlignment="1">
      <alignment horizontal="right" vertical="center"/>
    </xf>
    <xf numFmtId="10" fontId="6" fillId="0" borderId="2" xfId="19" applyNumberFormat="1" applyFont="1" applyBorder="1" applyAlignment="1">
      <alignment horizontal="right" vertical="center"/>
    </xf>
    <xf numFmtId="3" fontId="6" fillId="0" borderId="2" xfId="19" applyNumberFormat="1" applyFont="1" applyFill="1" applyBorder="1" applyAlignment="1">
      <alignment horizontal="right" vertical="center"/>
    </xf>
    <xf numFmtId="41" fontId="6" fillId="0" borderId="2" xfId="16" applyFont="1" applyBorder="1" applyAlignment="1">
      <alignment vertical="center"/>
    </xf>
    <xf numFmtId="10" fontId="6" fillId="0" borderId="1" xfId="19" applyNumberFormat="1" applyFont="1" applyBorder="1" applyAlignment="1">
      <alignment horizontal="right" vertical="center"/>
    </xf>
    <xf numFmtId="41" fontId="5" fillId="0" borderId="3" xfId="16" applyFont="1" applyBorder="1" applyAlignment="1">
      <alignment horizontal="right" vertical="center"/>
    </xf>
    <xf numFmtId="3" fontId="5" fillId="0" borderId="3" xfId="19" applyNumberFormat="1" applyFont="1" applyBorder="1" applyAlignment="1">
      <alignment horizontal="right" vertical="center"/>
    </xf>
    <xf numFmtId="10" fontId="5" fillId="0" borderId="3" xfId="19" applyNumberFormat="1" applyFont="1" applyBorder="1" applyAlignment="1">
      <alignment horizontal="right" vertical="center"/>
    </xf>
    <xf numFmtId="41" fontId="5" fillId="0" borderId="3" xfId="16" applyFont="1" applyBorder="1" applyAlignment="1">
      <alignment vertical="center"/>
    </xf>
    <xf numFmtId="10" fontId="5" fillId="0" borderId="4" xfId="19" applyNumberFormat="1" applyFont="1" applyBorder="1" applyAlignment="1">
      <alignment horizontal="right" vertical="center"/>
    </xf>
    <xf numFmtId="20" fontId="6" fillId="0" borderId="0" xfId="0" applyNumberFormat="1" applyFont="1" applyAlignment="1">
      <alignment vertical="center"/>
    </xf>
    <xf numFmtId="20" fontId="8" fillId="0" borderId="0" xfId="0" applyNumberFormat="1" applyFont="1" applyAlignment="1">
      <alignment vertical="center"/>
    </xf>
    <xf numFmtId="20" fontId="8" fillId="0" borderId="0" xfId="0" applyNumberFormat="1" applyFont="1" applyAlignment="1">
      <alignment vertical="center"/>
    </xf>
    <xf numFmtId="20" fontId="8" fillId="0" borderId="0" xfId="0" applyNumberFormat="1" applyFont="1" applyFill="1" applyAlignment="1">
      <alignment vertical="center"/>
    </xf>
    <xf numFmtId="20" fontId="8" fillId="0" borderId="0" xfId="0" applyNumberFormat="1" applyFont="1" applyFill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3" fontId="5" fillId="0" borderId="2" xfId="19" applyNumberFormat="1" applyFont="1" applyBorder="1" applyAlignment="1">
      <alignment horizontal="center" vertical="center"/>
    </xf>
    <xf numFmtId="10" fontId="5" fillId="0" borderId="2" xfId="19" applyNumberFormat="1" applyFont="1" applyBorder="1" applyAlignment="1">
      <alignment horizontal="center" vertical="center"/>
    </xf>
    <xf numFmtId="41" fontId="5" fillId="0" borderId="1" xfId="16" applyFont="1" applyBorder="1" applyAlignment="1">
      <alignment horizontal="center" vertical="center" wrapText="1"/>
    </xf>
    <xf numFmtId="3" fontId="5" fillId="0" borderId="2" xfId="19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/>
    </xf>
    <xf numFmtId="0" fontId="4" fillId="0" borderId="9" xfId="0" applyFont="1" applyBorder="1" applyAlignment="1">
      <alignment horizontal="left" vertical="top"/>
    </xf>
    <xf numFmtId="0" fontId="5" fillId="0" borderId="9" xfId="0" applyFont="1" applyBorder="1" applyAlignment="1">
      <alignment horizontal="centerContinuous" vertical="top"/>
    </xf>
    <xf numFmtId="0" fontId="6" fillId="0" borderId="9" xfId="0" applyFont="1" applyBorder="1" applyAlignment="1">
      <alignment horizontal="centerContinuous" vertical="top"/>
    </xf>
    <xf numFmtId="3" fontId="5" fillId="0" borderId="9" xfId="19" applyNumberFormat="1" applyFont="1" applyFill="1" applyBorder="1" applyAlignment="1">
      <alignment horizontal="centerContinuous" vertical="top"/>
    </xf>
    <xf numFmtId="10" fontId="5" fillId="0" borderId="9" xfId="19" applyNumberFormat="1" applyFont="1" applyBorder="1" applyAlignment="1">
      <alignment horizontal="centerContinuous" vertical="top"/>
    </xf>
    <xf numFmtId="41" fontId="7" fillId="0" borderId="9" xfId="16" applyFont="1" applyBorder="1" applyAlignment="1">
      <alignment horizontal="centerContinuous" vertical="top"/>
    </xf>
    <xf numFmtId="10" fontId="8" fillId="0" borderId="9" xfId="19" applyNumberFormat="1" applyFont="1" applyBorder="1" applyAlignment="1">
      <alignment horizontal="right" vertical="top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centerContinuous" vertical="top"/>
    </xf>
    <xf numFmtId="0" fontId="13" fillId="0" borderId="0" xfId="0" applyFont="1" applyAlignment="1">
      <alignment horizontal="centerContinuous" vertical="top"/>
    </xf>
    <xf numFmtId="3" fontId="12" fillId="0" borderId="0" xfId="19" applyNumberFormat="1" applyFont="1" applyFill="1" applyBorder="1" applyAlignment="1">
      <alignment horizontal="centerContinuous" vertical="top"/>
    </xf>
    <xf numFmtId="10" fontId="12" fillId="0" borderId="0" xfId="19" applyNumberFormat="1" applyFont="1" applyBorder="1" applyAlignment="1">
      <alignment horizontal="centerContinuous" vertical="top"/>
    </xf>
    <xf numFmtId="41" fontId="12" fillId="0" borderId="0" xfId="16" applyFont="1" applyAlignment="1">
      <alignment horizontal="centerContinuous" vertical="top"/>
    </xf>
    <xf numFmtId="10" fontId="14" fillId="0" borderId="0" xfId="19" applyNumberFormat="1" applyFont="1" applyAlignment="1">
      <alignment horizontal="right" vertical="top"/>
    </xf>
    <xf numFmtId="0" fontId="13" fillId="0" borderId="0" xfId="0" applyFont="1" applyAlignment="1">
      <alignment vertical="top"/>
    </xf>
    <xf numFmtId="0" fontId="12" fillId="0" borderId="1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3" fontId="12" fillId="0" borderId="1" xfId="19" applyNumberFormat="1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1" fontId="12" fillId="0" borderId="1" xfId="19" applyNumberFormat="1" applyFont="1" applyBorder="1" applyAlignment="1">
      <alignment horizontal="center" vertical="center"/>
    </xf>
    <xf numFmtId="10" fontId="12" fillId="0" borderId="1" xfId="19" applyNumberFormat="1" applyFont="1" applyBorder="1" applyAlignment="1">
      <alignment horizontal="center" vertical="center"/>
    </xf>
    <xf numFmtId="41" fontId="12" fillId="0" borderId="10" xfId="16" applyFont="1" applyBorder="1" applyAlignment="1">
      <alignment horizontal="center" vertical="center" wrapText="1"/>
    </xf>
    <xf numFmtId="41" fontId="12" fillId="0" borderId="13" xfId="16" applyFont="1" applyBorder="1" applyAlignment="1">
      <alignment horizontal="center" vertical="center" wrapText="1"/>
    </xf>
    <xf numFmtId="3" fontId="12" fillId="0" borderId="1" xfId="19" applyNumberFormat="1" applyFont="1" applyBorder="1" applyAlignment="1">
      <alignment horizontal="center" vertical="center" wrapText="1"/>
    </xf>
    <xf numFmtId="41" fontId="12" fillId="0" borderId="1" xfId="16" applyFont="1" applyBorder="1" applyAlignment="1">
      <alignment horizontal="center" vertical="center" wrapText="1"/>
    </xf>
    <xf numFmtId="10" fontId="12" fillId="0" borderId="1" xfId="19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Fill="1" applyAlignment="1">
      <alignment horizontal="center"/>
    </xf>
    <xf numFmtId="0" fontId="17" fillId="0" borderId="0" xfId="0" applyFont="1" applyFill="1" applyAlignment="1" quotePrefix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41" fontId="15" fillId="0" borderId="0" xfId="16" applyFont="1" applyFill="1" applyAlignment="1">
      <alignment horizontal="center"/>
    </xf>
    <xf numFmtId="0" fontId="15" fillId="0" borderId="0" xfId="0" applyFont="1" applyFill="1" applyAlignment="1">
      <alignment horizontal="center" wrapText="1"/>
    </xf>
    <xf numFmtId="0" fontId="15" fillId="0" borderId="0" xfId="0" applyFont="1" applyFill="1" applyAlignment="1" quotePrefix="1">
      <alignment horizontal="center" wrapText="1"/>
    </xf>
    <xf numFmtId="0" fontId="15" fillId="0" borderId="0" xfId="0" applyFont="1" applyAlignment="1">
      <alignment/>
    </xf>
    <xf numFmtId="41" fontId="15" fillId="0" borderId="0" xfId="16" applyFont="1" applyAlignment="1">
      <alignment/>
    </xf>
    <xf numFmtId="0" fontId="17" fillId="0" borderId="0" xfId="0" applyFont="1" applyFill="1" applyAlignment="1">
      <alignment/>
    </xf>
    <xf numFmtId="41" fontId="13" fillId="0" borderId="0" xfId="16" applyFont="1" applyAlignment="1">
      <alignment/>
    </xf>
    <xf numFmtId="41" fontId="16" fillId="0" borderId="0" xfId="16" applyFont="1" applyAlignment="1">
      <alignment/>
    </xf>
    <xf numFmtId="197" fontId="16" fillId="0" borderId="0" xfId="0" applyNumberFormat="1" applyFont="1" applyAlignment="1">
      <alignment/>
    </xf>
    <xf numFmtId="0" fontId="15" fillId="0" borderId="1" xfId="0" applyFont="1" applyFill="1" applyBorder="1" applyAlignment="1">
      <alignment horizontal="center" vertical="center"/>
    </xf>
    <xf numFmtId="41" fontId="16" fillId="0" borderId="1" xfId="16" applyFont="1" applyFill="1" applyBorder="1" applyAlignment="1">
      <alignment vertical="center"/>
    </xf>
    <xf numFmtId="41" fontId="16" fillId="0" borderId="1" xfId="16" applyNumberFormat="1" applyFont="1" applyFill="1" applyBorder="1" applyAlignment="1">
      <alignment vertical="center"/>
    </xf>
    <xf numFmtId="41" fontId="16" fillId="0" borderId="1" xfId="0" applyNumberFormat="1" applyFont="1" applyFill="1" applyBorder="1" applyAlignment="1">
      <alignment vertical="center"/>
    </xf>
    <xf numFmtId="182" fontId="16" fillId="0" borderId="1" xfId="16" applyNumberFormat="1" applyFont="1" applyFill="1" applyBorder="1" applyAlignment="1">
      <alignment vertical="center"/>
    </xf>
    <xf numFmtId="10" fontId="16" fillId="0" borderId="1" xfId="19" applyNumberFormat="1" applyFont="1" applyFill="1" applyBorder="1" applyAlignment="1">
      <alignment vertical="center"/>
    </xf>
    <xf numFmtId="10" fontId="16" fillId="0" borderId="0" xfId="19" applyNumberFormat="1" applyFont="1" applyFill="1" applyAlignment="1">
      <alignment vertical="center"/>
    </xf>
    <xf numFmtId="10" fontId="16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18" fillId="0" borderId="1" xfId="0" applyFont="1" applyFill="1" applyBorder="1" applyAlignment="1">
      <alignment horizontal="center" vertical="center"/>
    </xf>
    <xf numFmtId="41" fontId="15" fillId="0" borderId="1" xfId="16" applyFont="1" applyFill="1" applyBorder="1" applyAlignment="1">
      <alignment vertical="center"/>
    </xf>
    <xf numFmtId="10" fontId="18" fillId="0" borderId="0" xfId="19" applyNumberFormat="1" applyFont="1" applyFill="1" applyAlignment="1">
      <alignment vertical="center"/>
    </xf>
    <xf numFmtId="10" fontId="18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0" fontId="16" fillId="0" borderId="1" xfId="0" applyFont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10" fontId="16" fillId="0" borderId="0" xfId="19" applyNumberFormat="1" applyFont="1" applyFill="1" applyBorder="1" applyAlignment="1">
      <alignment vertical="center"/>
    </xf>
    <xf numFmtId="10" fontId="16" fillId="0" borderId="0" xfId="0" applyNumberFormat="1" applyFont="1" applyBorder="1" applyAlignment="1">
      <alignment vertical="center"/>
    </xf>
    <xf numFmtId="10" fontId="15" fillId="0" borderId="0" xfId="19" applyNumberFormat="1" applyFont="1" applyFill="1" applyBorder="1" applyAlignment="1">
      <alignment vertical="center"/>
    </xf>
    <xf numFmtId="10" fontId="15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41" fontId="15" fillId="0" borderId="1" xfId="0" applyNumberFormat="1" applyFont="1" applyFill="1" applyBorder="1" applyAlignment="1">
      <alignment vertical="center"/>
    </xf>
    <xf numFmtId="10" fontId="12" fillId="0" borderId="14" xfId="19" applyNumberFormat="1" applyFont="1" applyFill="1" applyBorder="1" applyAlignment="1">
      <alignment vertical="center"/>
    </xf>
    <xf numFmtId="10" fontId="15" fillId="0" borderId="14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centerContinuous" vertical="top"/>
    </xf>
    <xf numFmtId="0" fontId="6" fillId="0" borderId="0" xfId="0" applyFont="1" applyBorder="1" applyAlignment="1">
      <alignment horizontal="centerContinuous" vertical="top"/>
    </xf>
    <xf numFmtId="3" fontId="5" fillId="0" borderId="0" xfId="19" applyNumberFormat="1" applyFont="1" applyFill="1" applyBorder="1" applyAlignment="1">
      <alignment horizontal="centerContinuous" vertical="top"/>
    </xf>
    <xf numFmtId="10" fontId="5" fillId="0" borderId="0" xfId="19" applyNumberFormat="1" applyFont="1" applyBorder="1" applyAlignment="1">
      <alignment horizontal="centerContinuous" vertical="top"/>
    </xf>
    <xf numFmtId="41" fontId="7" fillId="0" borderId="0" xfId="16" applyFont="1" applyBorder="1" applyAlignment="1">
      <alignment horizontal="centerContinuous" vertical="top"/>
    </xf>
    <xf numFmtId="10" fontId="8" fillId="0" borderId="0" xfId="19" applyNumberFormat="1" applyFont="1" applyBorder="1" applyAlignment="1">
      <alignment horizontal="right" vertical="top"/>
    </xf>
    <xf numFmtId="0" fontId="9" fillId="0" borderId="0" xfId="0" applyFont="1" applyBorder="1" applyAlignment="1">
      <alignment vertical="top"/>
    </xf>
    <xf numFmtId="0" fontId="12" fillId="0" borderId="10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justify" vertical="center"/>
    </xf>
    <xf numFmtId="0" fontId="19" fillId="0" borderId="0" xfId="18" applyFont="1" applyBorder="1" applyAlignment="1">
      <alignment horizontal="left" vertical="center"/>
      <protection/>
    </xf>
    <xf numFmtId="0" fontId="11" fillId="0" borderId="0" xfId="18" applyFont="1" applyBorder="1" applyAlignment="1">
      <alignment horizontal="left" vertical="center"/>
      <protection/>
    </xf>
    <xf numFmtId="0" fontId="11" fillId="0" borderId="0" xfId="18" applyFont="1" applyBorder="1" applyAlignment="1">
      <alignment horizontal="center" vertical="center"/>
      <protection/>
    </xf>
    <xf numFmtId="0" fontId="11" fillId="0" borderId="0" xfId="18" applyFont="1" applyBorder="1" applyAlignment="1">
      <alignment vertical="center"/>
      <protection/>
    </xf>
    <xf numFmtId="0" fontId="19" fillId="0" borderId="15" xfId="18" applyFont="1" applyBorder="1" applyAlignment="1">
      <alignment horizontal="center" vertical="center"/>
      <protection/>
    </xf>
    <xf numFmtId="0" fontId="19" fillId="0" borderId="1" xfId="18" applyFont="1" applyBorder="1" applyAlignment="1">
      <alignment horizontal="center" vertical="center" wrapText="1"/>
      <protection/>
    </xf>
    <xf numFmtId="0" fontId="11" fillId="0" borderId="1" xfId="18" applyFont="1" applyBorder="1" applyAlignment="1">
      <alignment horizontal="center" vertical="center"/>
      <protection/>
    </xf>
    <xf numFmtId="0" fontId="11" fillId="0" borderId="7" xfId="18" applyFont="1" applyBorder="1" applyAlignment="1">
      <alignment vertical="center"/>
      <protection/>
    </xf>
    <xf numFmtId="0" fontId="11" fillId="0" borderId="4" xfId="18" applyFont="1" applyBorder="1" applyAlignment="1">
      <alignment horizontal="center" vertical="center"/>
      <protection/>
    </xf>
    <xf numFmtId="0" fontId="11" fillId="0" borderId="16" xfId="18" applyFont="1" applyBorder="1" applyAlignment="1">
      <alignment vertical="center"/>
      <protection/>
    </xf>
    <xf numFmtId="0" fontId="11" fillId="0" borderId="17" xfId="18" applyFont="1" applyBorder="1" applyAlignment="1">
      <alignment horizontal="center" vertical="center"/>
      <protection/>
    </xf>
    <xf numFmtId="0" fontId="11" fillId="0" borderId="2" xfId="18" applyFont="1" applyBorder="1" applyAlignment="1">
      <alignment horizontal="center" vertical="center"/>
      <protection/>
    </xf>
    <xf numFmtId="0" fontId="11" fillId="0" borderId="16" xfId="18" applyFont="1" applyBorder="1" applyAlignment="1">
      <alignment vertical="center" wrapText="1"/>
      <protection/>
    </xf>
    <xf numFmtId="0" fontId="11" fillId="0" borderId="17" xfId="18" applyFont="1" applyBorder="1" applyAlignment="1" quotePrefix="1">
      <alignment horizontal="center" vertical="center"/>
      <protection/>
    </xf>
    <xf numFmtId="0" fontId="11" fillId="0" borderId="18" xfId="18" applyFont="1" applyBorder="1" applyAlignment="1">
      <alignment vertical="center"/>
      <protection/>
    </xf>
    <xf numFmtId="0" fontId="11" fillId="0" borderId="19" xfId="18" applyFont="1" applyBorder="1" applyAlignment="1">
      <alignment horizontal="center" vertical="center"/>
      <protection/>
    </xf>
    <xf numFmtId="0" fontId="11" fillId="0" borderId="20" xfId="18" applyFont="1" applyBorder="1" applyAlignment="1">
      <alignment vertical="center"/>
      <protection/>
    </xf>
    <xf numFmtId="0" fontId="11" fillId="0" borderId="19" xfId="18" applyFont="1" applyBorder="1" applyAlignment="1" quotePrefix="1">
      <alignment horizontal="center" vertical="center"/>
      <protection/>
    </xf>
    <xf numFmtId="0" fontId="20" fillId="0" borderId="0" xfId="18" applyFont="1" applyBorder="1" applyAlignment="1">
      <alignment vertical="center"/>
      <protection/>
    </xf>
    <xf numFmtId="0" fontId="20" fillId="0" borderId="0" xfId="18" applyFont="1" applyBorder="1" applyAlignment="1">
      <alignment horizontal="center" vertical="center"/>
      <protection/>
    </xf>
    <xf numFmtId="0" fontId="20" fillId="0" borderId="11" xfId="18" applyFont="1" applyBorder="1" applyAlignment="1">
      <alignment horizontal="center" vertical="center"/>
      <protection/>
    </xf>
    <xf numFmtId="0" fontId="20" fillId="0" borderId="9" xfId="18" applyFont="1" applyBorder="1" applyAlignment="1">
      <alignment horizontal="center" vertical="center"/>
      <protection/>
    </xf>
    <xf numFmtId="0" fontId="11" fillId="0" borderId="15" xfId="18" applyFont="1" applyBorder="1" applyAlignment="1">
      <alignment vertical="center"/>
      <protection/>
    </xf>
    <xf numFmtId="0" fontId="11" fillId="0" borderId="18" xfId="18" applyFont="1" applyBorder="1" applyAlignment="1">
      <alignment vertical="center" wrapText="1"/>
      <protection/>
    </xf>
    <xf numFmtId="0" fontId="11" fillId="0" borderId="21" xfId="18" applyFont="1" applyBorder="1" applyAlignment="1">
      <alignment horizontal="center" vertical="center"/>
      <protection/>
    </xf>
    <xf numFmtId="0" fontId="11" fillId="0" borderId="0" xfId="18" applyFont="1" applyAlignment="1">
      <alignment vertical="center"/>
      <protection/>
    </xf>
    <xf numFmtId="0" fontId="11" fillId="0" borderId="3" xfId="18" applyFont="1" applyBorder="1" applyAlignment="1">
      <alignment horizontal="center" vertical="center"/>
      <protection/>
    </xf>
    <xf numFmtId="0" fontId="11" fillId="0" borderId="7" xfId="18" applyFont="1" applyBorder="1" applyAlignment="1">
      <alignment horizontal="center" vertical="center"/>
      <protection/>
    </xf>
    <xf numFmtId="0" fontId="1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3" fillId="0" borderId="2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41" fontId="24" fillId="0" borderId="21" xfId="16" applyFont="1" applyBorder="1" applyAlignment="1">
      <alignment horizontal="left" vertical="center" wrapText="1"/>
    </xf>
    <xf numFmtId="41" fontId="23" fillId="0" borderId="25" xfId="16" applyFont="1" applyBorder="1" applyAlignment="1">
      <alignment vertical="center"/>
    </xf>
    <xf numFmtId="41" fontId="23" fillId="0" borderId="26" xfId="16" applyFont="1" applyBorder="1" applyAlignment="1">
      <alignment vertical="center"/>
    </xf>
    <xf numFmtId="41" fontId="23" fillId="0" borderId="27" xfId="16" applyFont="1" applyBorder="1" applyAlignment="1">
      <alignment vertical="center"/>
    </xf>
    <xf numFmtId="205" fontId="23" fillId="0" borderId="25" xfId="16" applyNumberFormat="1" applyFont="1" applyBorder="1" applyAlignment="1">
      <alignment vertical="center"/>
    </xf>
    <xf numFmtId="205" fontId="23" fillId="0" borderId="26" xfId="16" applyNumberFormat="1" applyFont="1" applyBorder="1" applyAlignment="1">
      <alignment vertical="center"/>
    </xf>
    <xf numFmtId="205" fontId="23" fillId="0" borderId="27" xfId="16" applyNumberFormat="1" applyFont="1" applyBorder="1" applyAlignment="1">
      <alignment vertical="center"/>
    </xf>
    <xf numFmtId="206" fontId="23" fillId="0" borderId="25" xfId="16" applyNumberFormat="1" applyFont="1" applyBorder="1" applyAlignment="1">
      <alignment vertical="center"/>
    </xf>
    <xf numFmtId="206" fontId="23" fillId="0" borderId="26" xfId="16" applyNumberFormat="1" applyFont="1" applyBorder="1" applyAlignment="1">
      <alignment vertical="center"/>
    </xf>
    <xf numFmtId="206" fontId="23" fillId="0" borderId="27" xfId="16" applyNumberFormat="1" applyFont="1" applyBorder="1" applyAlignment="1">
      <alignment vertical="center"/>
    </xf>
    <xf numFmtId="208" fontId="23" fillId="0" borderId="25" xfId="16" applyNumberFormat="1" applyFont="1" applyBorder="1" applyAlignment="1">
      <alignment vertical="center"/>
    </xf>
    <xf numFmtId="208" fontId="23" fillId="0" borderId="26" xfId="16" applyNumberFormat="1" applyFont="1" applyBorder="1" applyAlignment="1">
      <alignment vertical="center"/>
    </xf>
    <xf numFmtId="208" fontId="23" fillId="0" borderId="27" xfId="16" applyNumberFormat="1" applyFont="1" applyBorder="1" applyAlignment="1">
      <alignment vertical="center"/>
    </xf>
    <xf numFmtId="41" fontId="24" fillId="0" borderId="17" xfId="16" applyFont="1" applyBorder="1" applyAlignment="1">
      <alignment horizontal="left" vertical="center" wrapText="1"/>
    </xf>
    <xf numFmtId="41" fontId="23" fillId="0" borderId="28" xfId="16" applyFont="1" applyBorder="1" applyAlignment="1">
      <alignment vertical="center"/>
    </xf>
    <xf numFmtId="41" fontId="23" fillId="0" borderId="29" xfId="16" applyFont="1" applyBorder="1" applyAlignment="1">
      <alignment vertical="center"/>
    </xf>
    <xf numFmtId="41" fontId="23" fillId="0" borderId="30" xfId="16" applyFont="1" applyBorder="1" applyAlignment="1">
      <alignment vertical="center"/>
    </xf>
    <xf numFmtId="205" fontId="23" fillId="0" borderId="28" xfId="16" applyNumberFormat="1" applyFont="1" applyBorder="1" applyAlignment="1">
      <alignment vertical="center"/>
    </xf>
    <xf numFmtId="205" fontId="23" fillId="0" borderId="29" xfId="16" applyNumberFormat="1" applyFont="1" applyBorder="1" applyAlignment="1">
      <alignment vertical="center"/>
    </xf>
    <xf numFmtId="205" fontId="23" fillId="0" borderId="30" xfId="16" applyNumberFormat="1" applyFont="1" applyBorder="1" applyAlignment="1">
      <alignment vertical="center"/>
    </xf>
    <xf numFmtId="206" fontId="23" fillId="0" borderId="28" xfId="16" applyNumberFormat="1" applyFont="1" applyBorder="1" applyAlignment="1">
      <alignment vertical="center"/>
    </xf>
    <xf numFmtId="206" fontId="23" fillId="0" borderId="29" xfId="16" applyNumberFormat="1" applyFont="1" applyBorder="1" applyAlignment="1">
      <alignment vertical="center"/>
    </xf>
    <xf numFmtId="206" fontId="23" fillId="0" borderId="30" xfId="16" applyNumberFormat="1" applyFont="1" applyBorder="1" applyAlignment="1">
      <alignment vertical="center"/>
    </xf>
    <xf numFmtId="208" fontId="23" fillId="0" borderId="28" xfId="16" applyNumberFormat="1" applyFont="1" applyBorder="1" applyAlignment="1">
      <alignment vertical="center"/>
    </xf>
    <xf numFmtId="208" fontId="23" fillId="0" borderId="29" xfId="16" applyNumberFormat="1" applyFont="1" applyBorder="1" applyAlignment="1">
      <alignment vertical="center"/>
    </xf>
    <xf numFmtId="208" fontId="23" fillId="0" borderId="30" xfId="16" applyNumberFormat="1" applyFont="1" applyBorder="1" applyAlignment="1">
      <alignment vertical="center"/>
    </xf>
    <xf numFmtId="41" fontId="22" fillId="0" borderId="17" xfId="16" applyFont="1" applyBorder="1" applyAlignment="1">
      <alignment horizontal="left" vertical="center"/>
    </xf>
    <xf numFmtId="41" fontId="22" fillId="0" borderId="28" xfId="16" applyFont="1" applyBorder="1" applyAlignment="1">
      <alignment vertical="center"/>
    </xf>
    <xf numFmtId="41" fontId="22" fillId="0" borderId="29" xfId="16" applyFont="1" applyBorder="1" applyAlignment="1">
      <alignment vertical="center"/>
    </xf>
    <xf numFmtId="41" fontId="22" fillId="0" borderId="30" xfId="16" applyFont="1" applyBorder="1" applyAlignment="1">
      <alignment vertical="center"/>
    </xf>
    <xf numFmtId="205" fontId="22" fillId="0" borderId="28" xfId="16" applyNumberFormat="1" applyFont="1" applyBorder="1" applyAlignment="1">
      <alignment vertical="center"/>
    </xf>
    <xf numFmtId="205" fontId="22" fillId="0" borderId="29" xfId="16" applyNumberFormat="1" applyFont="1" applyBorder="1" applyAlignment="1">
      <alignment vertical="center"/>
    </xf>
    <xf numFmtId="205" fontId="22" fillId="0" borderId="30" xfId="16" applyNumberFormat="1" applyFont="1" applyBorder="1" applyAlignment="1">
      <alignment vertical="center"/>
    </xf>
    <xf numFmtId="206" fontId="22" fillId="0" borderId="28" xfId="16" applyNumberFormat="1" applyFont="1" applyBorder="1" applyAlignment="1">
      <alignment vertical="center"/>
    </xf>
    <xf numFmtId="206" fontId="22" fillId="0" borderId="29" xfId="16" applyNumberFormat="1" applyFont="1" applyBorder="1" applyAlignment="1">
      <alignment vertical="center"/>
    </xf>
    <xf numFmtId="206" fontId="22" fillId="0" borderId="30" xfId="16" applyNumberFormat="1" applyFont="1" applyBorder="1" applyAlignment="1">
      <alignment vertical="center"/>
    </xf>
    <xf numFmtId="208" fontId="22" fillId="0" borderId="28" xfId="16" applyNumberFormat="1" applyFont="1" applyBorder="1" applyAlignment="1">
      <alignment vertical="center"/>
    </xf>
    <xf numFmtId="208" fontId="22" fillId="0" borderId="29" xfId="16" applyNumberFormat="1" applyFont="1" applyBorder="1" applyAlignment="1">
      <alignment vertical="center"/>
    </xf>
    <xf numFmtId="208" fontId="22" fillId="0" borderId="30" xfId="16" applyNumberFormat="1" applyFont="1" applyBorder="1" applyAlignment="1">
      <alignment vertical="center"/>
    </xf>
    <xf numFmtId="41" fontId="24" fillId="0" borderId="19" xfId="16" applyFont="1" applyBorder="1" applyAlignment="1">
      <alignment horizontal="left" vertical="center" wrapText="1"/>
    </xf>
    <xf numFmtId="41" fontId="23" fillId="0" borderId="22" xfId="16" applyFont="1" applyBorder="1" applyAlignment="1">
      <alignment vertical="center"/>
    </xf>
    <xf numFmtId="41" fontId="23" fillId="0" borderId="23" xfId="16" applyFont="1" applyBorder="1" applyAlignment="1">
      <alignment vertical="center"/>
    </xf>
    <xf numFmtId="41" fontId="23" fillId="0" borderId="24" xfId="16" applyFont="1" applyBorder="1" applyAlignment="1">
      <alignment vertical="center"/>
    </xf>
    <xf numFmtId="205" fontId="23" fillId="0" borderId="22" xfId="16" applyNumberFormat="1" applyFont="1" applyBorder="1" applyAlignment="1">
      <alignment vertical="center"/>
    </xf>
    <xf numFmtId="205" fontId="23" fillId="0" borderId="23" xfId="16" applyNumberFormat="1" applyFont="1" applyBorder="1" applyAlignment="1">
      <alignment vertical="center"/>
    </xf>
    <xf numFmtId="205" fontId="23" fillId="0" borderId="24" xfId="16" applyNumberFormat="1" applyFont="1" applyBorder="1" applyAlignment="1">
      <alignment vertical="center"/>
    </xf>
    <xf numFmtId="206" fontId="23" fillId="0" borderId="22" xfId="16" applyNumberFormat="1" applyFont="1" applyBorder="1" applyAlignment="1">
      <alignment vertical="center"/>
    </xf>
    <xf numFmtId="206" fontId="23" fillId="0" borderId="23" xfId="16" applyNumberFormat="1" applyFont="1" applyBorder="1" applyAlignment="1">
      <alignment vertical="center"/>
    </xf>
    <xf numFmtId="206" fontId="23" fillId="0" borderId="24" xfId="16" applyNumberFormat="1" applyFont="1" applyBorder="1" applyAlignment="1">
      <alignment vertical="center"/>
    </xf>
    <xf numFmtId="208" fontId="23" fillId="0" borderId="22" xfId="16" applyNumberFormat="1" applyFont="1" applyBorder="1" applyAlignment="1">
      <alignment vertical="center"/>
    </xf>
    <xf numFmtId="208" fontId="23" fillId="0" borderId="23" xfId="16" applyNumberFormat="1" applyFont="1" applyBorder="1" applyAlignment="1">
      <alignment vertical="center"/>
    </xf>
    <xf numFmtId="208" fontId="23" fillId="0" borderId="24" xfId="16" applyNumberFormat="1" applyFont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4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41" fontId="5" fillId="0" borderId="1" xfId="16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1" fontId="12" fillId="0" borderId="15" xfId="16" applyFont="1" applyFill="1" applyBorder="1" applyAlignment="1">
      <alignment horizontal="center" vertical="center"/>
    </xf>
    <xf numFmtId="41" fontId="12" fillId="0" borderId="10" xfId="16" applyFont="1" applyFill="1" applyBorder="1" applyAlignment="1">
      <alignment horizontal="center" vertical="center"/>
    </xf>
    <xf numFmtId="41" fontId="12" fillId="0" borderId="13" xfId="16" applyFont="1" applyFill="1" applyBorder="1" applyAlignment="1">
      <alignment horizontal="center" vertical="center"/>
    </xf>
    <xf numFmtId="0" fontId="11" fillId="0" borderId="0" xfId="17">
      <alignment/>
      <protection/>
    </xf>
  </cellXfs>
  <cellStyles count="8">
    <cellStyle name="Normal" xfId="0"/>
    <cellStyle name="Comma" xfId="15"/>
    <cellStyle name="Comma [0]" xfId="16"/>
    <cellStyle name="Normale_Tab 1-5" xfId="17"/>
    <cellStyle name="Normale_Tav. 1.14.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76200</xdr:rowOff>
    </xdr:from>
    <xdr:to>
      <xdr:col>17</xdr:col>
      <xdr:colOff>47625</xdr:colOff>
      <xdr:row>36</xdr:row>
      <xdr:rowOff>104775</xdr:rowOff>
    </xdr:to>
    <xdr:grpSp>
      <xdr:nvGrpSpPr>
        <xdr:cNvPr id="1" name="Group 1"/>
        <xdr:cNvGrpSpPr>
          <a:grpSpLocks/>
        </xdr:cNvGrpSpPr>
      </xdr:nvGrpSpPr>
      <xdr:grpSpPr>
        <a:xfrm>
          <a:off x="190500" y="76200"/>
          <a:ext cx="8924925" cy="5857875"/>
          <a:chOff x="20" y="8"/>
          <a:chExt cx="937" cy="615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0" y="8"/>
            <a:ext cx="937" cy="61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Box 3"/>
          <xdr:cNvSpPr txBox="1">
            <a:spLocks noChangeArrowheads="1"/>
          </xdr:cNvSpPr>
        </xdr:nvSpPr>
        <xdr:spPr>
          <a:xfrm>
            <a:off x="23" y="17"/>
            <a:ext cx="714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/>
              <a:t>Tav. 1.5. - Forze di lavoro, occupati e persone in cerca di occupazione negli SLL dell'Abruzzo (1993-1996) - Valori assoluti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106</xdr:row>
      <xdr:rowOff>0</xdr:rowOff>
    </xdr:from>
    <xdr:to>
      <xdr:col>0</xdr:col>
      <xdr:colOff>1981200</xdr:colOff>
      <xdr:row>110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7150" y="19078575"/>
          <a:ext cx="1924050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Times New Roman"/>
              <a:ea typeface="Times New Roman"/>
              <a:cs typeface="Times New Roman"/>
            </a:rPr>
            <a:t>INCIDENZA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+       media intensità
++    significativa intensità
+++  elevata intensità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elle%201.8%20e%201.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tot"/>
      <sheetName val="stime tot"/>
      <sheetName val="dati artig"/>
      <sheetName val="stime artig"/>
      <sheetName val="altre artig"/>
      <sheetName val="tab 1.8"/>
      <sheetName val="tab 1.9"/>
    </sheetNames>
    <sheetDataSet>
      <sheetData sheetId="2">
        <row r="4">
          <cell r="E4">
            <v>0</v>
          </cell>
          <cell r="F4">
            <v>1</v>
          </cell>
          <cell r="G4">
            <v>1</v>
          </cell>
          <cell r="K4">
            <v>3</v>
          </cell>
          <cell r="L4">
            <v>2</v>
          </cell>
          <cell r="M4">
            <v>5</v>
          </cell>
        </row>
        <row r="5">
          <cell r="E5">
            <v>5</v>
          </cell>
          <cell r="F5">
            <v>0</v>
          </cell>
          <cell r="G5">
            <v>5</v>
          </cell>
          <cell r="K5">
            <v>0</v>
          </cell>
          <cell r="L5">
            <v>0</v>
          </cell>
          <cell r="M5">
            <v>0</v>
          </cell>
        </row>
        <row r="6">
          <cell r="E6">
            <v>0</v>
          </cell>
          <cell r="F6">
            <v>0</v>
          </cell>
          <cell r="G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E7">
            <v>0</v>
          </cell>
          <cell r="F7">
            <v>0</v>
          </cell>
          <cell r="G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134</v>
          </cell>
          <cell r="F9">
            <v>30</v>
          </cell>
          <cell r="G9">
            <v>164</v>
          </cell>
          <cell r="K9">
            <v>125</v>
          </cell>
          <cell r="L9">
            <v>8</v>
          </cell>
          <cell r="M9">
            <v>133</v>
          </cell>
        </row>
        <row r="10">
          <cell r="E10">
            <v>2156</v>
          </cell>
          <cell r="F10">
            <v>1822</v>
          </cell>
          <cell r="G10">
            <v>3978</v>
          </cell>
          <cell r="K10">
            <v>2237</v>
          </cell>
          <cell r="L10">
            <v>1989</v>
          </cell>
          <cell r="M10">
            <v>4226</v>
          </cell>
        </row>
        <row r="11">
          <cell r="E11">
            <v>2</v>
          </cell>
          <cell r="F11">
            <v>0</v>
          </cell>
          <cell r="G11">
            <v>2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657</v>
          </cell>
          <cell r="F12">
            <v>459</v>
          </cell>
          <cell r="G12">
            <v>1116</v>
          </cell>
          <cell r="K12">
            <v>341</v>
          </cell>
          <cell r="L12">
            <v>382</v>
          </cell>
          <cell r="M12">
            <v>723</v>
          </cell>
        </row>
        <row r="13">
          <cell r="E13">
            <v>3355</v>
          </cell>
          <cell r="F13">
            <v>3242</v>
          </cell>
          <cell r="G13">
            <v>6597</v>
          </cell>
          <cell r="K13">
            <v>2277</v>
          </cell>
          <cell r="L13">
            <v>2026</v>
          </cell>
          <cell r="M13">
            <v>4303</v>
          </cell>
        </row>
        <row r="14">
          <cell r="E14">
            <v>967</v>
          </cell>
          <cell r="F14">
            <v>2057</v>
          </cell>
          <cell r="G14">
            <v>3024</v>
          </cell>
          <cell r="K14">
            <v>785</v>
          </cell>
          <cell r="L14">
            <v>1523</v>
          </cell>
          <cell r="M14">
            <v>2308</v>
          </cell>
        </row>
        <row r="15">
          <cell r="E15">
            <v>1351</v>
          </cell>
          <cell r="F15">
            <v>912</v>
          </cell>
          <cell r="G15">
            <v>2263</v>
          </cell>
          <cell r="K15">
            <v>1235</v>
          </cell>
          <cell r="L15">
            <v>783</v>
          </cell>
          <cell r="M15">
            <v>2018</v>
          </cell>
        </row>
        <row r="16">
          <cell r="E16">
            <v>39</v>
          </cell>
          <cell r="F16">
            <v>93</v>
          </cell>
          <cell r="G16">
            <v>132</v>
          </cell>
          <cell r="K16">
            <v>71</v>
          </cell>
          <cell r="L16">
            <v>126</v>
          </cell>
          <cell r="M16">
            <v>197</v>
          </cell>
        </row>
        <row r="17">
          <cell r="E17">
            <v>321</v>
          </cell>
          <cell r="F17">
            <v>556</v>
          </cell>
          <cell r="G17">
            <v>877</v>
          </cell>
          <cell r="K17">
            <v>325</v>
          </cell>
          <cell r="L17">
            <v>522</v>
          </cell>
          <cell r="M17">
            <v>847</v>
          </cell>
        </row>
        <row r="18">
          <cell r="E18">
            <v>41</v>
          </cell>
          <cell r="F18">
            <v>5</v>
          </cell>
          <cell r="G18">
            <v>46</v>
          </cell>
          <cell r="K18">
            <v>1</v>
          </cell>
          <cell r="L18">
            <v>15</v>
          </cell>
          <cell r="M18">
            <v>16</v>
          </cell>
        </row>
        <row r="19">
          <cell r="E19">
            <v>40</v>
          </cell>
          <cell r="F19">
            <v>69</v>
          </cell>
          <cell r="G19">
            <v>109</v>
          </cell>
          <cell r="K19">
            <v>33</v>
          </cell>
          <cell r="L19">
            <v>53</v>
          </cell>
          <cell r="M19">
            <v>86</v>
          </cell>
        </row>
        <row r="20">
          <cell r="E20">
            <v>182</v>
          </cell>
          <cell r="F20">
            <v>166</v>
          </cell>
          <cell r="G20">
            <v>348</v>
          </cell>
          <cell r="K20">
            <v>158</v>
          </cell>
          <cell r="L20">
            <v>165</v>
          </cell>
          <cell r="M20">
            <v>323</v>
          </cell>
        </row>
        <row r="21">
          <cell r="E21">
            <v>963</v>
          </cell>
          <cell r="F21">
            <v>457</v>
          </cell>
          <cell r="G21">
            <v>1420</v>
          </cell>
          <cell r="K21">
            <v>862</v>
          </cell>
          <cell r="L21">
            <v>476</v>
          </cell>
          <cell r="M21">
            <v>1338</v>
          </cell>
        </row>
        <row r="22">
          <cell r="E22">
            <v>1</v>
          </cell>
          <cell r="F22">
            <v>17</v>
          </cell>
          <cell r="G22">
            <v>18</v>
          </cell>
          <cell r="K22">
            <v>10</v>
          </cell>
          <cell r="L22">
            <v>25</v>
          </cell>
          <cell r="M22">
            <v>35</v>
          </cell>
        </row>
        <row r="23">
          <cell r="E23">
            <v>1926</v>
          </cell>
          <cell r="F23">
            <v>1432</v>
          </cell>
          <cell r="G23">
            <v>3358</v>
          </cell>
          <cell r="K23">
            <v>2054</v>
          </cell>
          <cell r="L23">
            <v>1506</v>
          </cell>
          <cell r="M23">
            <v>3560</v>
          </cell>
        </row>
        <row r="24">
          <cell r="E24">
            <v>326</v>
          </cell>
          <cell r="F24">
            <v>397</v>
          </cell>
          <cell r="G24">
            <v>723</v>
          </cell>
          <cell r="K24">
            <v>434</v>
          </cell>
          <cell r="L24">
            <v>599</v>
          </cell>
          <cell r="M24">
            <v>1033</v>
          </cell>
        </row>
        <row r="25">
          <cell r="E25">
            <v>0</v>
          </cell>
          <cell r="F25">
            <v>0</v>
          </cell>
          <cell r="G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E26">
            <v>125</v>
          </cell>
          <cell r="F26">
            <v>274</v>
          </cell>
          <cell r="G26">
            <v>399</v>
          </cell>
          <cell r="K26">
            <v>164</v>
          </cell>
          <cell r="L26">
            <v>223</v>
          </cell>
          <cell r="M26">
            <v>387</v>
          </cell>
        </row>
        <row r="27">
          <cell r="E27">
            <v>119</v>
          </cell>
          <cell r="F27">
            <v>117</v>
          </cell>
          <cell r="G27">
            <v>236</v>
          </cell>
          <cell r="K27">
            <v>137</v>
          </cell>
          <cell r="L27">
            <v>163</v>
          </cell>
          <cell r="M27">
            <v>300</v>
          </cell>
        </row>
        <row r="28">
          <cell r="E28">
            <v>218</v>
          </cell>
          <cell r="F28">
            <v>437</v>
          </cell>
          <cell r="G28">
            <v>655</v>
          </cell>
          <cell r="K28">
            <v>327</v>
          </cell>
          <cell r="L28">
            <v>562</v>
          </cell>
          <cell r="M28">
            <v>889</v>
          </cell>
        </row>
        <row r="29">
          <cell r="E29">
            <v>24</v>
          </cell>
          <cell r="F29">
            <v>19</v>
          </cell>
          <cell r="G29">
            <v>43</v>
          </cell>
          <cell r="K29">
            <v>12</v>
          </cell>
          <cell r="L29">
            <v>12</v>
          </cell>
          <cell r="M29">
            <v>24</v>
          </cell>
        </row>
        <row r="30">
          <cell r="E30">
            <v>22</v>
          </cell>
          <cell r="F30">
            <v>19</v>
          </cell>
          <cell r="G30">
            <v>41</v>
          </cell>
          <cell r="K30">
            <v>15</v>
          </cell>
          <cell r="L30">
            <v>47</v>
          </cell>
          <cell r="M30">
            <v>62</v>
          </cell>
        </row>
        <row r="31">
          <cell r="E31">
            <v>426</v>
          </cell>
          <cell r="F31">
            <v>789</v>
          </cell>
          <cell r="G31">
            <v>1215</v>
          </cell>
          <cell r="K31">
            <v>389</v>
          </cell>
          <cell r="L31">
            <v>833</v>
          </cell>
          <cell r="M31">
            <v>1222</v>
          </cell>
        </row>
        <row r="32">
          <cell r="E32">
            <v>3</v>
          </cell>
          <cell r="F32">
            <v>19</v>
          </cell>
          <cell r="G32">
            <v>22</v>
          </cell>
          <cell r="K32">
            <v>14</v>
          </cell>
          <cell r="L32">
            <v>46</v>
          </cell>
          <cell r="M32">
            <v>60</v>
          </cell>
        </row>
        <row r="33">
          <cell r="E33">
            <v>0</v>
          </cell>
          <cell r="F33">
            <v>0</v>
          </cell>
          <cell r="G33">
            <v>0</v>
          </cell>
          <cell r="K33">
            <v>2</v>
          </cell>
          <cell r="L33">
            <v>0</v>
          </cell>
          <cell r="M33">
            <v>2</v>
          </cell>
        </row>
        <row r="34">
          <cell r="E34">
            <v>1</v>
          </cell>
          <cell r="F34">
            <v>0</v>
          </cell>
          <cell r="G34">
            <v>1</v>
          </cell>
          <cell r="K34">
            <v>0</v>
          </cell>
          <cell r="L34">
            <v>0</v>
          </cell>
          <cell r="M34">
            <v>0</v>
          </cell>
        </row>
        <row r="35">
          <cell r="E35">
            <v>10478</v>
          </cell>
          <cell r="F35">
            <v>7046</v>
          </cell>
          <cell r="G35">
            <v>17524</v>
          </cell>
          <cell r="K35">
            <v>10046</v>
          </cell>
          <cell r="L35">
            <v>8570</v>
          </cell>
          <cell r="M35">
            <v>18616</v>
          </cell>
        </row>
        <row r="36">
          <cell r="E36">
            <v>2713</v>
          </cell>
          <cell r="F36">
            <v>2911</v>
          </cell>
          <cell r="G36">
            <v>5624</v>
          </cell>
          <cell r="K36">
            <v>2702</v>
          </cell>
          <cell r="L36">
            <v>2848</v>
          </cell>
          <cell r="M36">
            <v>5550</v>
          </cell>
        </row>
        <row r="37">
          <cell r="E37">
            <v>332</v>
          </cell>
          <cell r="F37">
            <v>247</v>
          </cell>
          <cell r="G37">
            <v>579</v>
          </cell>
          <cell r="K37">
            <v>8</v>
          </cell>
          <cell r="L37">
            <v>7</v>
          </cell>
          <cell r="M37">
            <v>15</v>
          </cell>
        </row>
        <row r="38">
          <cell r="E38">
            <v>2423</v>
          </cell>
          <cell r="F38">
            <v>1935</v>
          </cell>
          <cell r="G38">
            <v>4358</v>
          </cell>
          <cell r="K38">
            <v>696</v>
          </cell>
          <cell r="L38">
            <v>931</v>
          </cell>
          <cell r="M38">
            <v>1627</v>
          </cell>
        </row>
        <row r="39">
          <cell r="E39">
            <v>1005</v>
          </cell>
          <cell r="F39">
            <v>786</v>
          </cell>
          <cell r="G39">
            <v>1791</v>
          </cell>
          <cell r="K39">
            <v>396</v>
          </cell>
          <cell r="L39">
            <v>452</v>
          </cell>
          <cell r="M39">
            <v>848</v>
          </cell>
        </row>
        <row r="40">
          <cell r="E40">
            <v>1179</v>
          </cell>
          <cell r="F40">
            <v>937</v>
          </cell>
          <cell r="G40">
            <v>2116</v>
          </cell>
          <cell r="K40">
            <v>1619</v>
          </cell>
          <cell r="L40">
            <v>1924</v>
          </cell>
          <cell r="M40">
            <v>3543</v>
          </cell>
        </row>
        <row r="41">
          <cell r="E41">
            <v>0</v>
          </cell>
          <cell r="F41">
            <v>0</v>
          </cell>
          <cell r="G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E43">
            <v>62</v>
          </cell>
          <cell r="F43">
            <v>110</v>
          </cell>
          <cell r="G43">
            <v>172</v>
          </cell>
          <cell r="K43">
            <v>22</v>
          </cell>
          <cell r="L43">
            <v>28</v>
          </cell>
          <cell r="M43">
            <v>50</v>
          </cell>
        </row>
        <row r="44">
          <cell r="E44">
            <v>2</v>
          </cell>
          <cell r="F44">
            <v>0</v>
          </cell>
          <cell r="G44">
            <v>2</v>
          </cell>
          <cell r="K44">
            <v>17</v>
          </cell>
          <cell r="L44">
            <v>2</v>
          </cell>
          <cell r="M44">
            <v>19</v>
          </cell>
        </row>
        <row r="45">
          <cell r="E45">
            <v>0</v>
          </cell>
          <cell r="F45">
            <v>0</v>
          </cell>
          <cell r="G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E46">
            <v>1</v>
          </cell>
          <cell r="F46">
            <v>0</v>
          </cell>
          <cell r="G46">
            <v>1</v>
          </cell>
          <cell r="K46">
            <v>0</v>
          </cell>
          <cell r="L46">
            <v>0</v>
          </cell>
          <cell r="M46">
            <v>0</v>
          </cell>
        </row>
        <row r="47">
          <cell r="E47">
            <v>1</v>
          </cell>
          <cell r="F47">
            <v>0</v>
          </cell>
          <cell r="G47">
            <v>1</v>
          </cell>
          <cell r="K47">
            <v>0</v>
          </cell>
          <cell r="L47">
            <v>0</v>
          </cell>
          <cell r="M47">
            <v>0</v>
          </cell>
        </row>
        <row r="48">
          <cell r="E48">
            <v>4</v>
          </cell>
          <cell r="F48">
            <v>1</v>
          </cell>
          <cell r="G48">
            <v>5</v>
          </cell>
          <cell r="K48">
            <v>0</v>
          </cell>
          <cell r="L48">
            <v>0</v>
          </cell>
          <cell r="M48">
            <v>0</v>
          </cell>
        </row>
        <row r="49">
          <cell r="E49">
            <v>2</v>
          </cell>
          <cell r="F49">
            <v>0</v>
          </cell>
          <cell r="G49">
            <v>2</v>
          </cell>
          <cell r="K49">
            <v>1</v>
          </cell>
          <cell r="L49">
            <v>0</v>
          </cell>
          <cell r="M49">
            <v>1</v>
          </cell>
        </row>
        <row r="50">
          <cell r="E50">
            <v>20</v>
          </cell>
          <cell r="F50">
            <v>59</v>
          </cell>
          <cell r="G50">
            <v>79</v>
          </cell>
          <cell r="K50">
            <v>104</v>
          </cell>
          <cell r="L50">
            <v>145</v>
          </cell>
          <cell r="M50">
            <v>249</v>
          </cell>
        </row>
        <row r="51">
          <cell r="E51">
            <v>0</v>
          </cell>
          <cell r="F51">
            <v>0</v>
          </cell>
          <cell r="G51">
            <v>0</v>
          </cell>
          <cell r="K51">
            <v>5</v>
          </cell>
          <cell r="L51">
            <v>0</v>
          </cell>
          <cell r="M51">
            <v>5</v>
          </cell>
        </row>
        <row r="52">
          <cell r="E52">
            <v>535</v>
          </cell>
          <cell r="F52">
            <v>708</v>
          </cell>
          <cell r="G52">
            <v>1243</v>
          </cell>
          <cell r="K52">
            <v>691</v>
          </cell>
          <cell r="L52">
            <v>1067</v>
          </cell>
          <cell r="M52">
            <v>1758</v>
          </cell>
        </row>
        <row r="53">
          <cell r="E53">
            <v>1</v>
          </cell>
          <cell r="F53">
            <v>1</v>
          </cell>
          <cell r="G53">
            <v>2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>
            <v>31</v>
          </cell>
          <cell r="F55">
            <v>35</v>
          </cell>
          <cell r="G55">
            <v>66</v>
          </cell>
          <cell r="K55">
            <v>34</v>
          </cell>
          <cell r="L55">
            <v>43</v>
          </cell>
          <cell r="M55">
            <v>77</v>
          </cell>
        </row>
        <row r="56">
          <cell r="E56">
            <v>2</v>
          </cell>
          <cell r="F56">
            <v>2</v>
          </cell>
          <cell r="G56">
            <v>4</v>
          </cell>
          <cell r="K56">
            <v>19</v>
          </cell>
          <cell r="L56">
            <v>32</v>
          </cell>
          <cell r="M56">
            <v>51</v>
          </cell>
        </row>
        <row r="57">
          <cell r="E57">
            <v>2549</v>
          </cell>
          <cell r="F57">
            <v>3196</v>
          </cell>
          <cell r="G57">
            <v>5745</v>
          </cell>
          <cell r="K57">
            <v>2575</v>
          </cell>
          <cell r="L57">
            <v>3466</v>
          </cell>
          <cell r="M57">
            <v>6041</v>
          </cell>
        </row>
        <row r="58">
          <cell r="E58">
            <v>34744</v>
          </cell>
          <cell r="F58">
            <v>31363</v>
          </cell>
          <cell r="G58">
            <v>66107</v>
          </cell>
          <cell r="K58">
            <v>30946</v>
          </cell>
          <cell r="L58">
            <v>31601</v>
          </cell>
          <cell r="M58">
            <v>62547</v>
          </cell>
        </row>
        <row r="59">
          <cell r="E59">
            <v>13265</v>
          </cell>
          <cell r="F59">
            <v>13358</v>
          </cell>
          <cell r="G59">
            <v>26623</v>
          </cell>
          <cell r="K59">
            <v>11883</v>
          </cell>
          <cell r="L59">
            <v>12076</v>
          </cell>
          <cell r="M59">
            <v>23959</v>
          </cell>
        </row>
        <row r="60">
          <cell r="E60">
            <v>10478</v>
          </cell>
          <cell r="F60">
            <v>7046</v>
          </cell>
          <cell r="G60">
            <v>17524</v>
          </cell>
          <cell r="K60">
            <v>10046</v>
          </cell>
          <cell r="L60">
            <v>8570</v>
          </cell>
          <cell r="M60">
            <v>18616</v>
          </cell>
        </row>
        <row r="61">
          <cell r="E61">
            <v>139</v>
          </cell>
          <cell r="F61">
            <v>31</v>
          </cell>
          <cell r="G61">
            <v>170</v>
          </cell>
          <cell r="K61">
            <v>128</v>
          </cell>
          <cell r="L61">
            <v>10</v>
          </cell>
          <cell r="M61">
            <v>138</v>
          </cell>
        </row>
        <row r="62">
          <cell r="E62">
            <v>10862</v>
          </cell>
          <cell r="F62">
            <v>10928</v>
          </cell>
          <cell r="G62">
            <v>21790</v>
          </cell>
          <cell r="K62">
            <v>8889</v>
          </cell>
          <cell r="L62">
            <v>10945</v>
          </cell>
          <cell r="M62">
            <v>19834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workbookViewId="0" topLeftCell="A1">
      <selection activeCell="N52" sqref="N31:W52"/>
    </sheetView>
  </sheetViews>
  <sheetFormatPr defaultColWidth="9.140625" defaultRowHeight="12.75"/>
  <cols>
    <col min="1" max="17" width="8.00390625" style="280" customWidth="1"/>
    <col min="18" max="18" width="1.7109375" style="280" customWidth="1"/>
    <col min="19" max="16384" width="8.00390625" style="280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</sheetData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geOrder="overThenDown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8"/>
  <sheetViews>
    <sheetView showGridLines="0" workbookViewId="0" topLeftCell="A1">
      <selection activeCell="C21" sqref="C21"/>
    </sheetView>
  </sheetViews>
  <sheetFormatPr defaultColWidth="9.140625" defaultRowHeight="12.75"/>
  <cols>
    <col min="1" max="1" width="37.140625" style="207" customWidth="1"/>
    <col min="2" max="16384" width="9.140625" style="207" customWidth="1"/>
  </cols>
  <sheetData>
    <row r="1" ht="24" customHeight="1">
      <c r="A1" s="206" t="s">
        <v>269</v>
      </c>
    </row>
    <row r="2" spans="1:16" ht="12.75">
      <c r="A2" s="264" t="s">
        <v>270</v>
      </c>
      <c r="B2" s="268" t="s">
        <v>271</v>
      </c>
      <c r="C2" s="266"/>
      <c r="D2" s="267"/>
      <c r="E2" s="268" t="s">
        <v>272</v>
      </c>
      <c r="F2" s="266"/>
      <c r="G2" s="267"/>
      <c r="H2" s="266" t="s">
        <v>273</v>
      </c>
      <c r="I2" s="266"/>
      <c r="J2" s="267"/>
      <c r="K2" s="266" t="s">
        <v>274</v>
      </c>
      <c r="L2" s="266"/>
      <c r="M2" s="267"/>
      <c r="N2" s="266" t="s">
        <v>275</v>
      </c>
      <c r="O2" s="266"/>
      <c r="P2" s="267"/>
    </row>
    <row r="3" spans="1:16" ht="22.5">
      <c r="A3" s="265"/>
      <c r="B3" s="208" t="s">
        <v>276</v>
      </c>
      <c r="C3" s="209" t="s">
        <v>277</v>
      </c>
      <c r="D3" s="210" t="s">
        <v>278</v>
      </c>
      <c r="E3" s="208" t="s">
        <v>276</v>
      </c>
      <c r="F3" s="209" t="s">
        <v>277</v>
      </c>
      <c r="G3" s="210" t="s">
        <v>278</v>
      </c>
      <c r="H3" s="208" t="s">
        <v>276</v>
      </c>
      <c r="I3" s="209" t="s">
        <v>277</v>
      </c>
      <c r="J3" s="210" t="s">
        <v>278</v>
      </c>
      <c r="K3" s="208" t="s">
        <v>276</v>
      </c>
      <c r="L3" s="209" t="s">
        <v>277</v>
      </c>
      <c r="M3" s="210" t="s">
        <v>278</v>
      </c>
      <c r="N3" s="208" t="s">
        <v>276</v>
      </c>
      <c r="O3" s="209" t="s">
        <v>277</v>
      </c>
      <c r="P3" s="210" t="s">
        <v>278</v>
      </c>
    </row>
    <row r="4" spans="1:16" ht="10.5" customHeight="1">
      <c r="A4" s="211" t="s">
        <v>279</v>
      </c>
      <c r="B4" s="212">
        <v>8</v>
      </c>
      <c r="C4" s="213">
        <v>14</v>
      </c>
      <c r="D4" s="214">
        <v>22</v>
      </c>
      <c r="E4" s="215">
        <v>0</v>
      </c>
      <c r="F4" s="216">
        <v>10</v>
      </c>
      <c r="G4" s="217">
        <v>10</v>
      </c>
      <c r="H4" s="218">
        <v>0</v>
      </c>
      <c r="I4" s="219">
        <v>250</v>
      </c>
      <c r="J4" s="220">
        <v>83.33333333333334</v>
      </c>
      <c r="K4" s="221">
        <f aca="true" t="shared" si="0" ref="K4:M7">(B4/B$58)/($D4/$D$58)</f>
        <v>0.7677018802674037</v>
      </c>
      <c r="L4" s="222">
        <f t="shared" si="0"/>
        <v>1.209055314206035</v>
      </c>
      <c r="M4" s="223">
        <f t="shared" si="0"/>
        <v>1</v>
      </c>
      <c r="N4" s="221">
        <f aca="true" t="shared" si="1" ref="N4:N35">+B4/616052*1000</f>
        <v>0.012985916773259401</v>
      </c>
      <c r="O4" s="222">
        <f aca="true" t="shared" si="2" ref="O4:O35">+C4/647723*1000</f>
        <v>0.02161417766545267</v>
      </c>
      <c r="P4" s="222">
        <f aca="true" t="shared" si="3" ref="P4:P35">+D4/1263775*1000</f>
        <v>0.017408162054163123</v>
      </c>
    </row>
    <row r="5" spans="1:16" ht="10.5" customHeight="1">
      <c r="A5" s="224" t="s">
        <v>280</v>
      </c>
      <c r="B5" s="225">
        <v>5</v>
      </c>
      <c r="C5" s="226">
        <v>0</v>
      </c>
      <c r="D5" s="227">
        <v>5</v>
      </c>
      <c r="E5" s="228">
        <v>-4</v>
      </c>
      <c r="F5" s="229">
        <v>0</v>
      </c>
      <c r="G5" s="230">
        <v>-4</v>
      </c>
      <c r="H5" s="231">
        <v>-44.44444444444444</v>
      </c>
      <c r="I5" s="232">
        <v>0</v>
      </c>
      <c r="J5" s="233">
        <v>-44.44444444444444</v>
      </c>
      <c r="K5" s="234">
        <f t="shared" si="0"/>
        <v>2.1111801707353606</v>
      </c>
      <c r="L5" s="235">
        <f t="shared" si="0"/>
        <v>0</v>
      </c>
      <c r="M5" s="236">
        <f t="shared" si="0"/>
        <v>1</v>
      </c>
      <c r="N5" s="234">
        <f t="shared" si="1"/>
        <v>0.008116197983287126</v>
      </c>
      <c r="O5" s="235">
        <f t="shared" si="2"/>
        <v>0</v>
      </c>
      <c r="P5" s="236">
        <f t="shared" si="3"/>
        <v>0.003956400466855255</v>
      </c>
    </row>
    <row r="6" spans="1:16" ht="10.5" customHeight="1">
      <c r="A6" s="224" t="s">
        <v>281</v>
      </c>
      <c r="B6" s="225">
        <v>33</v>
      </c>
      <c r="C6" s="226">
        <v>0</v>
      </c>
      <c r="D6" s="227">
        <v>33</v>
      </c>
      <c r="E6" s="228">
        <v>33</v>
      </c>
      <c r="F6" s="229">
        <v>0</v>
      </c>
      <c r="G6" s="230">
        <v>33</v>
      </c>
      <c r="H6" s="231">
        <v>0</v>
      </c>
      <c r="I6" s="232">
        <v>0</v>
      </c>
      <c r="J6" s="233">
        <v>0</v>
      </c>
      <c r="K6" s="234">
        <f t="shared" si="0"/>
        <v>2.11118017073536</v>
      </c>
      <c r="L6" s="235">
        <f t="shared" si="0"/>
        <v>0</v>
      </c>
      <c r="M6" s="236">
        <f t="shared" si="0"/>
        <v>1</v>
      </c>
      <c r="N6" s="234">
        <f t="shared" si="1"/>
        <v>0.05356690668969503</v>
      </c>
      <c r="O6" s="235">
        <f t="shared" si="2"/>
        <v>0</v>
      </c>
      <c r="P6" s="236">
        <f t="shared" si="3"/>
        <v>0.026112243081244685</v>
      </c>
    </row>
    <row r="7" spans="1:16" ht="10.5" customHeight="1">
      <c r="A7" s="224" t="s">
        <v>282</v>
      </c>
      <c r="B7" s="225">
        <v>363</v>
      </c>
      <c r="C7" s="226">
        <v>1044</v>
      </c>
      <c r="D7" s="227">
        <v>1407</v>
      </c>
      <c r="E7" s="228">
        <v>-190</v>
      </c>
      <c r="F7" s="229">
        <v>767</v>
      </c>
      <c r="G7" s="230">
        <v>577</v>
      </c>
      <c r="H7" s="231">
        <v>-34.35804701627486</v>
      </c>
      <c r="I7" s="232">
        <v>276.89530685920573</v>
      </c>
      <c r="J7" s="233">
        <v>69.51807228915663</v>
      </c>
      <c r="K7" s="234">
        <f t="shared" si="0"/>
        <v>0.544675481149208</v>
      </c>
      <c r="L7" s="235">
        <f t="shared" si="0"/>
        <v>1.4097665984711245</v>
      </c>
      <c r="M7" s="236">
        <f t="shared" si="0"/>
        <v>1</v>
      </c>
      <c r="N7" s="234">
        <f t="shared" si="1"/>
        <v>0.5892359735866453</v>
      </c>
      <c r="O7" s="235">
        <f t="shared" si="2"/>
        <v>1.6118001059094704</v>
      </c>
      <c r="P7" s="236">
        <f t="shared" si="3"/>
        <v>1.1133310913730687</v>
      </c>
    </row>
    <row r="8" spans="1:16" ht="10.5" customHeight="1">
      <c r="A8" s="224" t="s">
        <v>283</v>
      </c>
      <c r="B8" s="225">
        <v>0</v>
      </c>
      <c r="C8" s="226">
        <v>0</v>
      </c>
      <c r="D8" s="227">
        <v>0</v>
      </c>
      <c r="E8" s="228">
        <v>-4</v>
      </c>
      <c r="F8" s="229">
        <v>-5</v>
      </c>
      <c r="G8" s="230">
        <v>-9</v>
      </c>
      <c r="H8" s="231">
        <v>-100</v>
      </c>
      <c r="I8" s="232">
        <v>-100</v>
      </c>
      <c r="J8" s="233">
        <v>-100</v>
      </c>
      <c r="K8" s="234">
        <v>0</v>
      </c>
      <c r="L8" s="235">
        <v>0</v>
      </c>
      <c r="M8" s="236">
        <v>0</v>
      </c>
      <c r="N8" s="234">
        <f t="shared" si="1"/>
        <v>0</v>
      </c>
      <c r="O8" s="235">
        <f t="shared" si="2"/>
        <v>0</v>
      </c>
      <c r="P8" s="236">
        <f t="shared" si="3"/>
        <v>0</v>
      </c>
    </row>
    <row r="9" spans="1:16" ht="10.5" customHeight="1">
      <c r="A9" s="224" t="s">
        <v>284</v>
      </c>
      <c r="B9" s="225">
        <v>472</v>
      </c>
      <c r="C9" s="226">
        <v>149</v>
      </c>
      <c r="D9" s="227">
        <v>621</v>
      </c>
      <c r="E9" s="228">
        <v>-110</v>
      </c>
      <c r="F9" s="229">
        <v>-30</v>
      </c>
      <c r="G9" s="230">
        <v>-140</v>
      </c>
      <c r="H9" s="231">
        <v>-18.900343642611684</v>
      </c>
      <c r="I9" s="232">
        <v>-16.75977653631285</v>
      </c>
      <c r="J9" s="233">
        <v>-18.396846254927727</v>
      </c>
      <c r="K9" s="234">
        <f aca="true" t="shared" si="4" ref="K9:K52">(B9/B$58)/($D9/$D$58)</f>
        <v>1.6046329155991785</v>
      </c>
      <c r="L9" s="235">
        <f aca="true" t="shared" si="5" ref="L9:L52">(C9/C$58)/($D9/$D$58)</f>
        <v>0.4558641959934877</v>
      </c>
      <c r="M9" s="236">
        <f aca="true" t="shared" si="6" ref="M9:M52">(D9/D$58)/($D9/$D$58)</f>
        <v>1</v>
      </c>
      <c r="N9" s="234">
        <f t="shared" si="1"/>
        <v>0.7661690896223046</v>
      </c>
      <c r="O9" s="235">
        <f t="shared" si="2"/>
        <v>0.23003660515374627</v>
      </c>
      <c r="P9" s="236">
        <f t="shared" si="3"/>
        <v>0.4913849379834227</v>
      </c>
    </row>
    <row r="10" spans="1:16" ht="10.5" customHeight="1">
      <c r="A10" s="224" t="s">
        <v>285</v>
      </c>
      <c r="B10" s="225">
        <v>5463</v>
      </c>
      <c r="C10" s="226">
        <v>5763</v>
      </c>
      <c r="D10" s="227">
        <v>11226</v>
      </c>
      <c r="E10" s="228">
        <v>-758</v>
      </c>
      <c r="F10" s="229">
        <v>66</v>
      </c>
      <c r="G10" s="230">
        <v>-692</v>
      </c>
      <c r="H10" s="231">
        <v>-12.184536248191609</v>
      </c>
      <c r="I10" s="232">
        <v>1.1585044760400212</v>
      </c>
      <c r="J10" s="233">
        <v>-5.806343346199027</v>
      </c>
      <c r="K10" s="234">
        <f t="shared" si="4"/>
        <v>1.0273808366940382</v>
      </c>
      <c r="L10" s="235">
        <f t="shared" si="5"/>
        <v>0.9753587785175126</v>
      </c>
      <c r="M10" s="236">
        <f t="shared" si="6"/>
        <v>1</v>
      </c>
      <c r="N10" s="234">
        <f t="shared" si="1"/>
        <v>8.867757916539514</v>
      </c>
      <c r="O10" s="235">
        <f t="shared" si="2"/>
        <v>8.897321849000267</v>
      </c>
      <c r="P10" s="236">
        <f t="shared" si="3"/>
        <v>8.882910328183419</v>
      </c>
    </row>
    <row r="11" spans="1:16" ht="10.5" customHeight="1">
      <c r="A11" s="224" t="s">
        <v>286</v>
      </c>
      <c r="B11" s="225">
        <v>96</v>
      </c>
      <c r="C11" s="226">
        <v>169</v>
      </c>
      <c r="D11" s="227">
        <v>265</v>
      </c>
      <c r="E11" s="228">
        <v>-219</v>
      </c>
      <c r="F11" s="229">
        <v>-219</v>
      </c>
      <c r="G11" s="230">
        <v>-438</v>
      </c>
      <c r="H11" s="231">
        <v>-69.52380952380952</v>
      </c>
      <c r="I11" s="232">
        <v>-56.44329896907217</v>
      </c>
      <c r="J11" s="233">
        <v>-62.30440967283073</v>
      </c>
      <c r="K11" s="234">
        <f t="shared" si="4"/>
        <v>0.7648048920399796</v>
      </c>
      <c r="L11" s="235">
        <f t="shared" si="5"/>
        <v>1.2116624415682042</v>
      </c>
      <c r="M11" s="236">
        <f t="shared" si="6"/>
        <v>1</v>
      </c>
      <c r="N11" s="234">
        <f t="shared" si="1"/>
        <v>0.15583100127911279</v>
      </c>
      <c r="O11" s="235">
        <f t="shared" si="2"/>
        <v>0.2609140018186787</v>
      </c>
      <c r="P11" s="236">
        <f t="shared" si="3"/>
        <v>0.20968922474332852</v>
      </c>
    </row>
    <row r="12" spans="1:16" ht="10.5" customHeight="1">
      <c r="A12" s="224" t="s">
        <v>287</v>
      </c>
      <c r="B12" s="225">
        <v>2826</v>
      </c>
      <c r="C12" s="226">
        <v>2300</v>
      </c>
      <c r="D12" s="227">
        <v>5126</v>
      </c>
      <c r="E12" s="228">
        <v>210</v>
      </c>
      <c r="F12" s="229">
        <v>383</v>
      </c>
      <c r="G12" s="230">
        <v>593</v>
      </c>
      <c r="H12" s="231">
        <v>8.027522935779817</v>
      </c>
      <c r="I12" s="232">
        <v>19.979134063641105</v>
      </c>
      <c r="J12" s="233">
        <v>13.081844253253916</v>
      </c>
      <c r="K12" s="234">
        <f t="shared" si="4"/>
        <v>1.1639085373581992</v>
      </c>
      <c r="L12" s="235">
        <f t="shared" si="5"/>
        <v>0.8524914845720051</v>
      </c>
      <c r="M12" s="236">
        <f t="shared" si="6"/>
        <v>1</v>
      </c>
      <c r="N12" s="234">
        <f t="shared" si="1"/>
        <v>4.587275100153883</v>
      </c>
      <c r="O12" s="235">
        <f t="shared" si="2"/>
        <v>3.5509006164672248</v>
      </c>
      <c r="P12" s="236">
        <f t="shared" si="3"/>
        <v>4.056101758620008</v>
      </c>
    </row>
    <row r="13" spans="1:16" ht="10.5" customHeight="1">
      <c r="A13" s="224" t="s">
        <v>288</v>
      </c>
      <c r="B13" s="225">
        <v>8803</v>
      </c>
      <c r="C13" s="226">
        <v>9064</v>
      </c>
      <c r="D13" s="227">
        <v>17867</v>
      </c>
      <c r="E13" s="228">
        <v>-1525</v>
      </c>
      <c r="F13" s="229">
        <v>-2477</v>
      </c>
      <c r="G13" s="230">
        <v>-4002</v>
      </c>
      <c r="H13" s="231">
        <v>-14.76568551510457</v>
      </c>
      <c r="I13" s="232">
        <v>-21.4626115587904</v>
      </c>
      <c r="J13" s="233">
        <v>-18.29987653756459</v>
      </c>
      <c r="K13" s="234">
        <f t="shared" si="4"/>
        <v>1.0401700925160002</v>
      </c>
      <c r="L13" s="235">
        <f t="shared" si="5"/>
        <v>0.9638491636424573</v>
      </c>
      <c r="M13" s="236">
        <f t="shared" si="6"/>
        <v>1</v>
      </c>
      <c r="N13" s="234">
        <f t="shared" si="1"/>
        <v>14.289378169375313</v>
      </c>
      <c r="O13" s="235">
        <f t="shared" si="2"/>
        <v>13.993636168547356</v>
      </c>
      <c r="P13" s="236">
        <f t="shared" si="3"/>
        <v>14.137801428260568</v>
      </c>
    </row>
    <row r="14" spans="1:16" ht="10.5" customHeight="1">
      <c r="A14" s="224" t="s">
        <v>289</v>
      </c>
      <c r="B14" s="225">
        <v>2157</v>
      </c>
      <c r="C14" s="226">
        <v>3387</v>
      </c>
      <c r="D14" s="227">
        <v>5544</v>
      </c>
      <c r="E14" s="228">
        <v>-97</v>
      </c>
      <c r="F14" s="229">
        <v>-399</v>
      </c>
      <c r="G14" s="230">
        <v>-496</v>
      </c>
      <c r="H14" s="231">
        <v>-4.303460514640639</v>
      </c>
      <c r="I14" s="232">
        <v>-10.538827258320127</v>
      </c>
      <c r="J14" s="233">
        <v>-8.211920529801324</v>
      </c>
      <c r="K14" s="234">
        <f t="shared" si="4"/>
        <v>0.8213953153456299</v>
      </c>
      <c r="L14" s="235">
        <f t="shared" si="5"/>
        <v>1.1607342259682087</v>
      </c>
      <c r="M14" s="236">
        <f t="shared" si="6"/>
        <v>1</v>
      </c>
      <c r="N14" s="234">
        <f t="shared" si="1"/>
        <v>3.5013278099900655</v>
      </c>
      <c r="O14" s="235">
        <f t="shared" si="2"/>
        <v>5.229087125206299</v>
      </c>
      <c r="P14" s="236">
        <f t="shared" si="3"/>
        <v>4.386856837649107</v>
      </c>
    </row>
    <row r="15" spans="1:16" ht="10.5" customHeight="1">
      <c r="A15" s="224" t="s">
        <v>290</v>
      </c>
      <c r="B15" s="225">
        <v>1986</v>
      </c>
      <c r="C15" s="226">
        <v>1449</v>
      </c>
      <c r="D15" s="227">
        <v>3435</v>
      </c>
      <c r="E15" s="228">
        <v>-382</v>
      </c>
      <c r="F15" s="229">
        <v>-296</v>
      </c>
      <c r="G15" s="230">
        <v>-678</v>
      </c>
      <c r="H15" s="231">
        <v>-16.131756756756758</v>
      </c>
      <c r="I15" s="232">
        <v>-16.96275071633238</v>
      </c>
      <c r="J15" s="233">
        <v>-16.484318016046682</v>
      </c>
      <c r="K15" s="234">
        <f t="shared" si="4"/>
        <v>1.220612465525597</v>
      </c>
      <c r="L15" s="235">
        <f t="shared" si="5"/>
        <v>0.8014611209453105</v>
      </c>
      <c r="M15" s="236">
        <f t="shared" si="6"/>
        <v>1</v>
      </c>
      <c r="N15" s="234">
        <f t="shared" si="1"/>
        <v>3.2237538389616462</v>
      </c>
      <c r="O15" s="235">
        <f t="shared" si="2"/>
        <v>2.2370673883743515</v>
      </c>
      <c r="P15" s="236">
        <f t="shared" si="3"/>
        <v>2.7180471207295605</v>
      </c>
    </row>
    <row r="16" spans="1:16" ht="10.5" customHeight="1">
      <c r="A16" s="224" t="s">
        <v>291</v>
      </c>
      <c r="B16" s="225">
        <v>1053</v>
      </c>
      <c r="C16" s="226">
        <v>1955</v>
      </c>
      <c r="D16" s="227">
        <v>3008</v>
      </c>
      <c r="E16" s="228">
        <v>-59</v>
      </c>
      <c r="F16" s="229">
        <v>50</v>
      </c>
      <c r="G16" s="230">
        <v>-9</v>
      </c>
      <c r="H16" s="231">
        <v>-5.305755395683454</v>
      </c>
      <c r="I16" s="232">
        <v>2.6246719160104988</v>
      </c>
      <c r="J16" s="233">
        <v>-0.2983095790520385</v>
      </c>
      <c r="K16" s="234">
        <f t="shared" si="4"/>
        <v>0.7390534307793664</v>
      </c>
      <c r="L16" s="235">
        <f t="shared" si="5"/>
        <v>1.234837316299429</v>
      </c>
      <c r="M16" s="236">
        <f t="shared" si="6"/>
        <v>1</v>
      </c>
      <c r="N16" s="234">
        <f t="shared" si="1"/>
        <v>1.7092712952802687</v>
      </c>
      <c r="O16" s="235">
        <f t="shared" si="2"/>
        <v>3.0182655239971408</v>
      </c>
      <c r="P16" s="236">
        <f t="shared" si="3"/>
        <v>2.3801705208601214</v>
      </c>
    </row>
    <row r="17" spans="1:16" ht="10.5" customHeight="1">
      <c r="A17" s="224" t="s">
        <v>292</v>
      </c>
      <c r="B17" s="225">
        <v>884</v>
      </c>
      <c r="C17" s="226">
        <v>1262</v>
      </c>
      <c r="D17" s="227">
        <v>2146</v>
      </c>
      <c r="E17" s="228">
        <v>109</v>
      </c>
      <c r="F17" s="229">
        <v>42</v>
      </c>
      <c r="G17" s="230">
        <v>151</v>
      </c>
      <c r="H17" s="231">
        <v>14.06451612903226</v>
      </c>
      <c r="I17" s="232">
        <v>3.4426229508196724</v>
      </c>
      <c r="J17" s="233">
        <v>7.568922305764411</v>
      </c>
      <c r="K17" s="234">
        <f t="shared" si="4"/>
        <v>0.8696566966123292</v>
      </c>
      <c r="L17" s="235">
        <f t="shared" si="5"/>
        <v>1.1173016823198096</v>
      </c>
      <c r="M17" s="236">
        <f t="shared" si="6"/>
        <v>1</v>
      </c>
      <c r="N17" s="234">
        <f t="shared" si="1"/>
        <v>1.4349438034451636</v>
      </c>
      <c r="O17" s="235">
        <f t="shared" si="2"/>
        <v>1.9483637295572334</v>
      </c>
      <c r="P17" s="236">
        <f t="shared" si="3"/>
        <v>1.6980870803742754</v>
      </c>
    </row>
    <row r="18" spans="1:16" ht="10.5" customHeight="1">
      <c r="A18" s="224" t="s">
        <v>293</v>
      </c>
      <c r="B18" s="225">
        <v>125</v>
      </c>
      <c r="C18" s="226">
        <v>147</v>
      </c>
      <c r="D18" s="227">
        <v>272</v>
      </c>
      <c r="E18" s="228">
        <v>-47</v>
      </c>
      <c r="F18" s="229">
        <v>54</v>
      </c>
      <c r="G18" s="230">
        <v>7</v>
      </c>
      <c r="H18" s="231">
        <v>-27.325581395348834</v>
      </c>
      <c r="I18" s="232">
        <v>58.06451612903226</v>
      </c>
      <c r="J18" s="233">
        <v>2.6415094339622645</v>
      </c>
      <c r="K18" s="234">
        <f t="shared" si="4"/>
        <v>0.9702114755217648</v>
      </c>
      <c r="L18" s="235">
        <f t="shared" si="5"/>
        <v>1.026808005814684</v>
      </c>
      <c r="M18" s="236">
        <f t="shared" si="6"/>
        <v>1</v>
      </c>
      <c r="N18" s="234">
        <f t="shared" si="1"/>
        <v>0.2029049495821781</v>
      </c>
      <c r="O18" s="235">
        <f t="shared" si="2"/>
        <v>0.22694886548725302</v>
      </c>
      <c r="P18" s="236">
        <f t="shared" si="3"/>
        <v>0.21522818539692587</v>
      </c>
    </row>
    <row r="19" spans="1:16" ht="10.5" customHeight="1">
      <c r="A19" s="224" t="s">
        <v>294</v>
      </c>
      <c r="B19" s="225">
        <v>2551</v>
      </c>
      <c r="C19" s="226">
        <v>576</v>
      </c>
      <c r="D19" s="227">
        <v>3127</v>
      </c>
      <c r="E19" s="228">
        <v>74</v>
      </c>
      <c r="F19" s="229">
        <v>-94</v>
      </c>
      <c r="G19" s="230">
        <v>-20</v>
      </c>
      <c r="H19" s="231">
        <v>2.9874848607186113</v>
      </c>
      <c r="I19" s="232">
        <v>-14.029850746268657</v>
      </c>
      <c r="J19" s="233">
        <v>-0.6355258976803305</v>
      </c>
      <c r="K19" s="234">
        <f t="shared" si="4"/>
        <v>1.722296327325201</v>
      </c>
      <c r="L19" s="235">
        <f t="shared" si="5"/>
        <v>0.3499737069217158</v>
      </c>
      <c r="M19" s="236">
        <f t="shared" si="6"/>
        <v>1</v>
      </c>
      <c r="N19" s="234">
        <f t="shared" si="1"/>
        <v>4.140884211073091</v>
      </c>
      <c r="O19" s="235">
        <f t="shared" si="2"/>
        <v>0.8892690239500527</v>
      </c>
      <c r="P19" s="236">
        <f t="shared" si="3"/>
        <v>2.4743328519712766</v>
      </c>
    </row>
    <row r="20" spans="1:16" ht="10.5" customHeight="1">
      <c r="A20" s="224" t="s">
        <v>295</v>
      </c>
      <c r="B20" s="225">
        <v>1537</v>
      </c>
      <c r="C20" s="226">
        <v>2323</v>
      </c>
      <c r="D20" s="227">
        <v>3860</v>
      </c>
      <c r="E20" s="228">
        <v>231</v>
      </c>
      <c r="F20" s="229">
        <v>554</v>
      </c>
      <c r="G20" s="230">
        <v>785</v>
      </c>
      <c r="H20" s="231">
        <v>17.68759571209801</v>
      </c>
      <c r="I20" s="232">
        <v>31.31712832108536</v>
      </c>
      <c r="J20" s="233">
        <v>25.528455284552848</v>
      </c>
      <c r="K20" s="234">
        <f t="shared" si="4"/>
        <v>0.840643503217681</v>
      </c>
      <c r="L20" s="235">
        <f t="shared" si="5"/>
        <v>1.143411933527269</v>
      </c>
      <c r="M20" s="236">
        <f t="shared" si="6"/>
        <v>1</v>
      </c>
      <c r="N20" s="234">
        <f t="shared" si="1"/>
        <v>2.4949192600624626</v>
      </c>
      <c r="O20" s="235">
        <f t="shared" si="2"/>
        <v>3.5864096226318964</v>
      </c>
      <c r="P20" s="236">
        <f t="shared" si="3"/>
        <v>3.054341160412257</v>
      </c>
    </row>
    <row r="21" spans="1:16" ht="10.5" customHeight="1">
      <c r="A21" s="224" t="s">
        <v>296</v>
      </c>
      <c r="B21" s="225">
        <v>5709</v>
      </c>
      <c r="C21" s="226">
        <v>2419</v>
      </c>
      <c r="D21" s="227">
        <v>8128</v>
      </c>
      <c r="E21" s="228">
        <v>-1145</v>
      </c>
      <c r="F21" s="229">
        <v>-1137</v>
      </c>
      <c r="G21" s="230">
        <v>-2282</v>
      </c>
      <c r="H21" s="231">
        <v>-16.705573387802744</v>
      </c>
      <c r="I21" s="232">
        <v>-31.974128233970756</v>
      </c>
      <c r="J21" s="233">
        <v>-21.921229586935638</v>
      </c>
      <c r="K21" s="234">
        <f t="shared" si="4"/>
        <v>1.4828651076191155</v>
      </c>
      <c r="L21" s="235">
        <f t="shared" si="5"/>
        <v>0.5654484121152346</v>
      </c>
      <c r="M21" s="236">
        <f t="shared" si="6"/>
        <v>1</v>
      </c>
      <c r="N21" s="234">
        <f t="shared" si="1"/>
        <v>9.26707485731724</v>
      </c>
      <c r="O21" s="235">
        <f t="shared" si="2"/>
        <v>3.734621126623572</v>
      </c>
      <c r="P21" s="236">
        <f t="shared" si="3"/>
        <v>6.431524598919903</v>
      </c>
    </row>
    <row r="22" spans="1:16" ht="10.5" customHeight="1">
      <c r="A22" s="224" t="s">
        <v>297</v>
      </c>
      <c r="B22" s="225">
        <v>717</v>
      </c>
      <c r="C22" s="226">
        <v>1000</v>
      </c>
      <c r="D22" s="227">
        <v>1717</v>
      </c>
      <c r="E22" s="228">
        <v>-147</v>
      </c>
      <c r="F22" s="229">
        <v>-98</v>
      </c>
      <c r="G22" s="230">
        <v>-245</v>
      </c>
      <c r="H22" s="231">
        <v>-17.01388888888889</v>
      </c>
      <c r="I22" s="232">
        <v>-8.925318761384334</v>
      </c>
      <c r="J22" s="233">
        <v>-12.487257900101936</v>
      </c>
      <c r="K22" s="234">
        <f t="shared" si="4"/>
        <v>0.8816052314602523</v>
      </c>
      <c r="L22" s="235">
        <f t="shared" si="5"/>
        <v>1.1065486692958137</v>
      </c>
      <c r="M22" s="236">
        <f t="shared" si="6"/>
        <v>1</v>
      </c>
      <c r="N22" s="234">
        <f t="shared" si="1"/>
        <v>1.1638627908033738</v>
      </c>
      <c r="O22" s="235">
        <f t="shared" si="2"/>
        <v>1.5438698332466192</v>
      </c>
      <c r="P22" s="236">
        <f t="shared" si="3"/>
        <v>1.3586279203180947</v>
      </c>
    </row>
    <row r="23" spans="1:16" ht="10.5" customHeight="1">
      <c r="A23" s="224" t="s">
        <v>298</v>
      </c>
      <c r="B23" s="225">
        <v>6207</v>
      </c>
      <c r="C23" s="226">
        <v>5709</v>
      </c>
      <c r="D23" s="227">
        <v>11916</v>
      </c>
      <c r="E23" s="228">
        <v>1120</v>
      </c>
      <c r="F23" s="229">
        <v>635</v>
      </c>
      <c r="G23" s="230">
        <v>1755</v>
      </c>
      <c r="H23" s="231">
        <v>22.01690583841164</v>
      </c>
      <c r="I23" s="232">
        <v>12.514781237682302</v>
      </c>
      <c r="J23" s="233">
        <v>17.271922054915855</v>
      </c>
      <c r="K23" s="234">
        <f t="shared" si="4"/>
        <v>1.0997058845043959</v>
      </c>
      <c r="L23" s="235">
        <f t="shared" si="5"/>
        <v>0.9102702809766555</v>
      </c>
      <c r="M23" s="236">
        <f t="shared" si="6"/>
        <v>1</v>
      </c>
      <c r="N23" s="234">
        <f t="shared" si="1"/>
        <v>10.075448176452637</v>
      </c>
      <c r="O23" s="235">
        <f t="shared" si="2"/>
        <v>8.81395287800495</v>
      </c>
      <c r="P23" s="236">
        <f t="shared" si="3"/>
        <v>9.428893592609443</v>
      </c>
    </row>
    <row r="24" spans="1:16" ht="10.5" customHeight="1">
      <c r="A24" s="224" t="s">
        <v>299</v>
      </c>
      <c r="B24" s="225">
        <v>1665</v>
      </c>
      <c r="C24" s="226">
        <v>2736</v>
      </c>
      <c r="D24" s="227">
        <v>4401</v>
      </c>
      <c r="E24" s="228">
        <v>191</v>
      </c>
      <c r="F24" s="229">
        <v>482</v>
      </c>
      <c r="G24" s="230">
        <v>673</v>
      </c>
      <c r="H24" s="231">
        <v>12.957937584803256</v>
      </c>
      <c r="I24" s="232">
        <v>21.384205856255544</v>
      </c>
      <c r="J24" s="233">
        <v>18.052575107296136</v>
      </c>
      <c r="K24" s="234">
        <f t="shared" si="4"/>
        <v>0.7987082445522323</v>
      </c>
      <c r="L24" s="235">
        <f t="shared" si="5"/>
        <v>1.181151320685066</v>
      </c>
      <c r="M24" s="236">
        <f t="shared" si="6"/>
        <v>1</v>
      </c>
      <c r="N24" s="234">
        <f t="shared" si="1"/>
        <v>2.7026939284346128</v>
      </c>
      <c r="O24" s="235">
        <f t="shared" si="2"/>
        <v>4.224027863762751</v>
      </c>
      <c r="P24" s="236">
        <f t="shared" si="3"/>
        <v>3.4824236909259954</v>
      </c>
    </row>
    <row r="25" spans="1:16" ht="10.5" customHeight="1">
      <c r="A25" s="224" t="s">
        <v>300</v>
      </c>
      <c r="B25" s="225">
        <v>207</v>
      </c>
      <c r="C25" s="226">
        <v>40</v>
      </c>
      <c r="D25" s="227">
        <v>247</v>
      </c>
      <c r="E25" s="228">
        <v>186</v>
      </c>
      <c r="F25" s="229">
        <v>-40</v>
      </c>
      <c r="G25" s="230">
        <v>146</v>
      </c>
      <c r="H25" s="231">
        <v>885.7142857142858</v>
      </c>
      <c r="I25" s="232">
        <v>-50</v>
      </c>
      <c r="J25" s="233">
        <v>144.55445544554456</v>
      </c>
      <c r="K25" s="234">
        <f t="shared" si="4"/>
        <v>1.7692886451102006</v>
      </c>
      <c r="L25" s="235">
        <f t="shared" si="5"/>
        <v>0.30768324942201003</v>
      </c>
      <c r="M25" s="236">
        <f t="shared" si="6"/>
        <v>1</v>
      </c>
      <c r="N25" s="234">
        <f t="shared" si="1"/>
        <v>0.336010596508087</v>
      </c>
      <c r="O25" s="235">
        <f t="shared" si="2"/>
        <v>0.06175479332986478</v>
      </c>
      <c r="P25" s="236">
        <f t="shared" si="3"/>
        <v>0.1954461830626496</v>
      </c>
    </row>
    <row r="26" spans="1:16" ht="10.5" customHeight="1">
      <c r="A26" s="224" t="s">
        <v>301</v>
      </c>
      <c r="B26" s="225">
        <v>1202</v>
      </c>
      <c r="C26" s="226">
        <v>1137</v>
      </c>
      <c r="D26" s="227">
        <v>2339</v>
      </c>
      <c r="E26" s="228">
        <v>-1880</v>
      </c>
      <c r="F26" s="229">
        <v>-356</v>
      </c>
      <c r="G26" s="230">
        <v>-2236</v>
      </c>
      <c r="H26" s="231">
        <v>-60.99935107073329</v>
      </c>
      <c r="I26" s="232">
        <v>-23.844608171466845</v>
      </c>
      <c r="J26" s="233">
        <v>-48.87431693989071</v>
      </c>
      <c r="K26" s="234">
        <f t="shared" si="4"/>
        <v>1.0849245682872606</v>
      </c>
      <c r="L26" s="235">
        <f t="shared" si="5"/>
        <v>0.9235726387818285</v>
      </c>
      <c r="M26" s="236">
        <f t="shared" si="6"/>
        <v>1</v>
      </c>
      <c r="N26" s="234">
        <f t="shared" si="1"/>
        <v>1.9511339951822249</v>
      </c>
      <c r="O26" s="235">
        <f t="shared" si="2"/>
        <v>1.7553800004014062</v>
      </c>
      <c r="P26" s="236">
        <f t="shared" si="3"/>
        <v>1.8508041383948883</v>
      </c>
    </row>
    <row r="27" spans="1:16" ht="10.5" customHeight="1">
      <c r="A27" s="224" t="s">
        <v>302</v>
      </c>
      <c r="B27" s="225">
        <v>4119</v>
      </c>
      <c r="C27" s="226">
        <v>490</v>
      </c>
      <c r="D27" s="227">
        <v>4609</v>
      </c>
      <c r="E27" s="228">
        <v>-848</v>
      </c>
      <c r="F27" s="229">
        <v>-582</v>
      </c>
      <c r="G27" s="230">
        <v>-1430</v>
      </c>
      <c r="H27" s="231">
        <v>-17.07267968592712</v>
      </c>
      <c r="I27" s="232">
        <v>-54.2910447761194</v>
      </c>
      <c r="J27" s="233">
        <v>-23.67941712204007</v>
      </c>
      <c r="K27" s="234">
        <f t="shared" si="4"/>
        <v>1.8867327236404747</v>
      </c>
      <c r="L27" s="235">
        <f t="shared" si="5"/>
        <v>0.2019901479580488</v>
      </c>
      <c r="M27" s="236">
        <f t="shared" si="6"/>
        <v>1</v>
      </c>
      <c r="N27" s="234">
        <f t="shared" si="1"/>
        <v>6.6861238986319345</v>
      </c>
      <c r="O27" s="235">
        <f t="shared" si="2"/>
        <v>0.7564962182908435</v>
      </c>
      <c r="P27" s="236">
        <f t="shared" si="3"/>
        <v>3.6470099503471745</v>
      </c>
    </row>
    <row r="28" spans="1:16" ht="10.5" customHeight="1">
      <c r="A28" s="224" t="s">
        <v>303</v>
      </c>
      <c r="B28" s="225">
        <v>741</v>
      </c>
      <c r="C28" s="226">
        <v>1282</v>
      </c>
      <c r="D28" s="227">
        <v>2023</v>
      </c>
      <c r="E28" s="228">
        <v>15</v>
      </c>
      <c r="F28" s="229">
        <v>539</v>
      </c>
      <c r="G28" s="230">
        <v>554</v>
      </c>
      <c r="H28" s="231">
        <v>2.066115702479339</v>
      </c>
      <c r="I28" s="232">
        <v>72.54374158815612</v>
      </c>
      <c r="J28" s="233">
        <v>37.71272974812798</v>
      </c>
      <c r="K28" s="234">
        <f t="shared" si="4"/>
        <v>0.7732993111788937</v>
      </c>
      <c r="L28" s="235">
        <f t="shared" si="5"/>
        <v>1.2040179394769794</v>
      </c>
      <c r="M28" s="236">
        <f t="shared" si="6"/>
        <v>1</v>
      </c>
      <c r="N28" s="234">
        <f t="shared" si="1"/>
        <v>1.202820541123152</v>
      </c>
      <c r="O28" s="235">
        <f t="shared" si="2"/>
        <v>1.979241126222166</v>
      </c>
      <c r="P28" s="236">
        <f t="shared" si="3"/>
        <v>1.6007596288896362</v>
      </c>
    </row>
    <row r="29" spans="1:16" ht="10.5" customHeight="1">
      <c r="A29" s="224" t="s">
        <v>304</v>
      </c>
      <c r="B29" s="225">
        <v>1687</v>
      </c>
      <c r="C29" s="226">
        <v>5948</v>
      </c>
      <c r="D29" s="227">
        <v>7635</v>
      </c>
      <c r="E29" s="228">
        <v>-29</v>
      </c>
      <c r="F29" s="229">
        <v>1117</v>
      </c>
      <c r="G29" s="230">
        <v>1088</v>
      </c>
      <c r="H29" s="231">
        <v>-1.68997668997669</v>
      </c>
      <c r="I29" s="232">
        <v>23.121506934382115</v>
      </c>
      <c r="J29" s="233">
        <v>16.618298457308693</v>
      </c>
      <c r="K29" s="234">
        <f t="shared" si="4"/>
        <v>0.4664781857276428</v>
      </c>
      <c r="L29" s="235">
        <f t="shared" si="5"/>
        <v>1.4801397903989608</v>
      </c>
      <c r="M29" s="236">
        <f t="shared" si="6"/>
        <v>1</v>
      </c>
      <c r="N29" s="234">
        <f t="shared" si="1"/>
        <v>2.7384051995610763</v>
      </c>
      <c r="O29" s="235">
        <f t="shared" si="2"/>
        <v>9.182937768150893</v>
      </c>
      <c r="P29" s="236">
        <f t="shared" si="3"/>
        <v>6.041423512887975</v>
      </c>
    </row>
    <row r="30" spans="1:16" ht="10.5" customHeight="1">
      <c r="A30" s="224" t="s">
        <v>305</v>
      </c>
      <c r="B30" s="225">
        <v>84</v>
      </c>
      <c r="C30" s="226">
        <v>700</v>
      </c>
      <c r="D30" s="227">
        <v>784</v>
      </c>
      <c r="E30" s="228">
        <v>-660</v>
      </c>
      <c r="F30" s="229">
        <v>357</v>
      </c>
      <c r="G30" s="230">
        <v>-303</v>
      </c>
      <c r="H30" s="231">
        <v>-88.70967741935483</v>
      </c>
      <c r="I30" s="232">
        <v>104.08163265306123</v>
      </c>
      <c r="J30" s="233">
        <v>-27.874885004599815</v>
      </c>
      <c r="K30" s="234">
        <f t="shared" si="4"/>
        <v>0.22619787543593145</v>
      </c>
      <c r="L30" s="235">
        <f t="shared" si="5"/>
        <v>1.6963786296258143</v>
      </c>
      <c r="M30" s="236">
        <f t="shared" si="6"/>
        <v>1</v>
      </c>
      <c r="N30" s="234">
        <f t="shared" si="1"/>
        <v>0.1363521261192237</v>
      </c>
      <c r="O30" s="235">
        <f t="shared" si="2"/>
        <v>1.0807088832726335</v>
      </c>
      <c r="P30" s="236">
        <f t="shared" si="3"/>
        <v>0.620363593202904</v>
      </c>
    </row>
    <row r="31" spans="1:16" ht="10.5" customHeight="1">
      <c r="A31" s="224" t="s">
        <v>306</v>
      </c>
      <c r="B31" s="225">
        <v>1617</v>
      </c>
      <c r="C31" s="226">
        <v>3073</v>
      </c>
      <c r="D31" s="227">
        <v>4690</v>
      </c>
      <c r="E31" s="228">
        <v>-62</v>
      </c>
      <c r="F31" s="229">
        <v>520</v>
      </c>
      <c r="G31" s="230">
        <v>458</v>
      </c>
      <c r="H31" s="231">
        <v>-3.692674210839786</v>
      </c>
      <c r="I31" s="232">
        <v>20.36819428123776</v>
      </c>
      <c r="J31" s="233">
        <v>10.822306238185256</v>
      </c>
      <c r="K31" s="234">
        <f t="shared" si="4"/>
        <v>0.7278845066266689</v>
      </c>
      <c r="L31" s="235">
        <f t="shared" si="5"/>
        <v>1.244888723305105</v>
      </c>
      <c r="M31" s="236">
        <f t="shared" si="6"/>
        <v>1</v>
      </c>
      <c r="N31" s="234">
        <f t="shared" si="1"/>
        <v>2.6247784277950563</v>
      </c>
      <c r="O31" s="235">
        <f t="shared" si="2"/>
        <v>4.744311997566861</v>
      </c>
      <c r="P31" s="236">
        <f t="shared" si="3"/>
        <v>3.711103637910229</v>
      </c>
    </row>
    <row r="32" spans="1:16" ht="10.5" customHeight="1">
      <c r="A32" s="224" t="s">
        <v>307</v>
      </c>
      <c r="B32" s="225">
        <v>77</v>
      </c>
      <c r="C32" s="226">
        <v>287</v>
      </c>
      <c r="D32" s="227">
        <v>364</v>
      </c>
      <c r="E32" s="228">
        <v>51</v>
      </c>
      <c r="F32" s="229">
        <v>200</v>
      </c>
      <c r="G32" s="230">
        <v>251</v>
      </c>
      <c r="H32" s="231">
        <v>196.15384615384613</v>
      </c>
      <c r="I32" s="232">
        <v>229.88505747126436</v>
      </c>
      <c r="J32" s="233">
        <v>222.12389380530973</v>
      </c>
      <c r="K32" s="234">
        <f t="shared" si="4"/>
        <v>0.44659580534786464</v>
      </c>
      <c r="L32" s="235">
        <f t="shared" si="5"/>
        <v>1.4980328206234113</v>
      </c>
      <c r="M32" s="236">
        <f t="shared" si="6"/>
        <v>1</v>
      </c>
      <c r="N32" s="234">
        <f t="shared" si="1"/>
        <v>0.12498944894262173</v>
      </c>
      <c r="O32" s="235">
        <f t="shared" si="2"/>
        <v>0.44309064214177973</v>
      </c>
      <c r="P32" s="236">
        <f t="shared" si="3"/>
        <v>0.28802595398706254</v>
      </c>
    </row>
    <row r="33" spans="1:16" ht="10.5" customHeight="1">
      <c r="A33" s="224" t="s">
        <v>308</v>
      </c>
      <c r="B33" s="225">
        <v>1458</v>
      </c>
      <c r="C33" s="226">
        <v>1217</v>
      </c>
      <c r="D33" s="227">
        <v>2675</v>
      </c>
      <c r="E33" s="228">
        <v>-186</v>
      </c>
      <c r="F33" s="229">
        <v>-170</v>
      </c>
      <c r="G33" s="230">
        <v>-356</v>
      </c>
      <c r="H33" s="231">
        <v>-11.313868613138686</v>
      </c>
      <c r="I33" s="232">
        <v>-12.25666906993511</v>
      </c>
      <c r="J33" s="233">
        <v>-11.745298581326296</v>
      </c>
      <c r="K33" s="234">
        <f t="shared" si="4"/>
        <v>1.1506918463297777</v>
      </c>
      <c r="L33" s="235">
        <f t="shared" si="5"/>
        <v>0.8643857672243627</v>
      </c>
      <c r="M33" s="236">
        <f t="shared" si="6"/>
        <v>1</v>
      </c>
      <c r="N33" s="234">
        <f t="shared" si="1"/>
        <v>2.366683331926526</v>
      </c>
      <c r="O33" s="235">
        <f t="shared" si="2"/>
        <v>1.8788895870611357</v>
      </c>
      <c r="P33" s="236">
        <f t="shared" si="3"/>
        <v>2.1166742497675615</v>
      </c>
    </row>
    <row r="34" spans="1:16" ht="10.5" customHeight="1">
      <c r="A34" s="224" t="s">
        <v>309</v>
      </c>
      <c r="B34" s="225">
        <v>107</v>
      </c>
      <c r="C34" s="226">
        <v>149</v>
      </c>
      <c r="D34" s="227">
        <v>256</v>
      </c>
      <c r="E34" s="228">
        <v>33</v>
      </c>
      <c r="F34" s="229">
        <v>139</v>
      </c>
      <c r="G34" s="230">
        <v>172</v>
      </c>
      <c r="H34" s="231">
        <v>44.5945945945946</v>
      </c>
      <c r="I34" s="232">
        <v>1390</v>
      </c>
      <c r="J34" s="233">
        <v>204.76190476190476</v>
      </c>
      <c r="K34" s="234">
        <f t="shared" si="4"/>
        <v>0.8824073369870451</v>
      </c>
      <c r="L34" s="235">
        <f t="shared" si="5"/>
        <v>1.1058268191873275</v>
      </c>
      <c r="M34" s="236">
        <f t="shared" si="6"/>
        <v>1</v>
      </c>
      <c r="N34" s="234">
        <f t="shared" si="1"/>
        <v>0.17368663684234448</v>
      </c>
      <c r="O34" s="235">
        <f t="shared" si="2"/>
        <v>0.23003660515374627</v>
      </c>
      <c r="P34" s="236">
        <f t="shared" si="3"/>
        <v>0.20256770390298906</v>
      </c>
    </row>
    <row r="35" spans="1:16" ht="10.5" customHeight="1">
      <c r="A35" s="224" t="s">
        <v>310</v>
      </c>
      <c r="B35" s="225">
        <v>17860</v>
      </c>
      <c r="C35" s="226">
        <v>15768</v>
      </c>
      <c r="D35" s="227">
        <v>33628</v>
      </c>
      <c r="E35" s="228">
        <v>-2972</v>
      </c>
      <c r="F35" s="229">
        <v>-19</v>
      </c>
      <c r="G35" s="230">
        <v>-2991</v>
      </c>
      <c r="H35" s="231">
        <v>-14.266513056835636</v>
      </c>
      <c r="I35" s="232">
        <v>-0.12035218850953316</v>
      </c>
      <c r="J35" s="233">
        <v>-8.167890985553948</v>
      </c>
      <c r="K35" s="234">
        <f t="shared" si="4"/>
        <v>1.1212584111256552</v>
      </c>
      <c r="L35" s="235">
        <f t="shared" si="5"/>
        <v>0.8908742125541995</v>
      </c>
      <c r="M35" s="236">
        <f t="shared" si="6"/>
        <v>1</v>
      </c>
      <c r="N35" s="234">
        <f t="shared" si="1"/>
        <v>28.99105919630161</v>
      </c>
      <c r="O35" s="235">
        <f t="shared" si="2"/>
        <v>24.343739530632693</v>
      </c>
      <c r="P35" s="236">
        <f t="shared" si="3"/>
        <v>26.609166979881703</v>
      </c>
    </row>
    <row r="36" spans="1:16" ht="10.5" customHeight="1">
      <c r="A36" s="224" t="s">
        <v>311</v>
      </c>
      <c r="B36" s="225">
        <v>4578</v>
      </c>
      <c r="C36" s="226">
        <v>5668</v>
      </c>
      <c r="D36" s="227">
        <v>10246</v>
      </c>
      <c r="E36" s="228">
        <v>-224</v>
      </c>
      <c r="F36" s="229">
        <v>-317</v>
      </c>
      <c r="G36" s="230">
        <v>-541</v>
      </c>
      <c r="H36" s="231">
        <v>-4.664723032069971</v>
      </c>
      <c r="I36" s="232">
        <v>-5.296574770258981</v>
      </c>
      <c r="J36" s="233">
        <v>-5.015296189858163</v>
      </c>
      <c r="K36" s="234">
        <f t="shared" si="4"/>
        <v>0.9432932677753737</v>
      </c>
      <c r="L36" s="235">
        <f t="shared" si="5"/>
        <v>1.0510328871213557</v>
      </c>
      <c r="M36" s="236">
        <f t="shared" si="6"/>
        <v>1</v>
      </c>
      <c r="N36" s="234">
        <f aca="true" t="shared" si="7" ref="N36:N62">+B36/616052*1000</f>
        <v>7.431190873497692</v>
      </c>
      <c r="O36" s="235">
        <f aca="true" t="shared" si="8" ref="O36:O62">+C36/647723*1000</f>
        <v>8.75065421484184</v>
      </c>
      <c r="P36" s="236">
        <f aca="true" t="shared" si="9" ref="P36:P62">+D36/1263775*1000</f>
        <v>8.107455836679788</v>
      </c>
    </row>
    <row r="37" spans="1:16" ht="10.5" customHeight="1">
      <c r="A37" s="224" t="s">
        <v>312</v>
      </c>
      <c r="B37" s="225">
        <v>6160</v>
      </c>
      <c r="C37" s="226">
        <v>10162</v>
      </c>
      <c r="D37" s="227">
        <v>16322</v>
      </c>
      <c r="E37" s="228">
        <v>912</v>
      </c>
      <c r="F37" s="229">
        <v>2635</v>
      </c>
      <c r="G37" s="230">
        <v>3547</v>
      </c>
      <c r="H37" s="231">
        <v>17.378048780487802</v>
      </c>
      <c r="I37" s="232">
        <v>35.007307028032415</v>
      </c>
      <c r="J37" s="233">
        <v>27.765166340508806</v>
      </c>
      <c r="K37" s="234">
        <f t="shared" si="4"/>
        <v>0.7967693819219348</v>
      </c>
      <c r="L37" s="235">
        <f t="shared" si="5"/>
        <v>1.1828961886024034</v>
      </c>
      <c r="M37" s="236">
        <f t="shared" si="6"/>
        <v>1</v>
      </c>
      <c r="N37" s="234">
        <f t="shared" si="7"/>
        <v>9.99915591540974</v>
      </c>
      <c r="O37" s="235">
        <f t="shared" si="8"/>
        <v>15.688805245452144</v>
      </c>
      <c r="P37" s="236">
        <f t="shared" si="9"/>
        <v>12.915273684002296</v>
      </c>
    </row>
    <row r="38" spans="1:16" ht="10.5" customHeight="1">
      <c r="A38" s="224" t="s">
        <v>313</v>
      </c>
      <c r="B38" s="225">
        <v>18165</v>
      </c>
      <c r="C38" s="226">
        <v>17111</v>
      </c>
      <c r="D38" s="227">
        <v>35276</v>
      </c>
      <c r="E38" s="228">
        <v>-4599</v>
      </c>
      <c r="F38" s="229">
        <v>-3031</v>
      </c>
      <c r="G38" s="230">
        <v>-7630</v>
      </c>
      <c r="H38" s="231">
        <v>-20.202952029520297</v>
      </c>
      <c r="I38" s="232">
        <v>-15.048158077648694</v>
      </c>
      <c r="J38" s="233">
        <v>-17.783060644198947</v>
      </c>
      <c r="K38" s="234">
        <f t="shared" si="4"/>
        <v>1.0871297142932255</v>
      </c>
      <c r="L38" s="235">
        <f t="shared" si="5"/>
        <v>0.9215881307209034</v>
      </c>
      <c r="M38" s="236">
        <f t="shared" si="6"/>
        <v>1</v>
      </c>
      <c r="N38" s="234">
        <f t="shared" si="7"/>
        <v>29.48614727328213</v>
      </c>
      <c r="O38" s="235">
        <f t="shared" si="8"/>
        <v>26.417156716682904</v>
      </c>
      <c r="P38" s="236">
        <f t="shared" si="9"/>
        <v>27.913196573757197</v>
      </c>
    </row>
    <row r="39" spans="1:16" ht="10.5" customHeight="1">
      <c r="A39" s="224" t="s">
        <v>314</v>
      </c>
      <c r="B39" s="225">
        <v>7497</v>
      </c>
      <c r="C39" s="226">
        <v>7719</v>
      </c>
      <c r="D39" s="227">
        <v>15216</v>
      </c>
      <c r="E39" s="228">
        <v>-602</v>
      </c>
      <c r="F39" s="229">
        <v>902</v>
      </c>
      <c r="G39" s="230">
        <v>300</v>
      </c>
      <c r="H39" s="231">
        <v>-7.433016421780467</v>
      </c>
      <c r="I39" s="232">
        <v>13.231626815314653</v>
      </c>
      <c r="J39" s="233">
        <v>2.011263073209976</v>
      </c>
      <c r="K39" s="234">
        <f t="shared" si="4"/>
        <v>1.040189125920281</v>
      </c>
      <c r="L39" s="235">
        <f t="shared" si="5"/>
        <v>0.9638320346432347</v>
      </c>
      <c r="M39" s="236">
        <f t="shared" si="6"/>
        <v>1</v>
      </c>
      <c r="N39" s="234">
        <f t="shared" si="7"/>
        <v>12.169427256140715</v>
      </c>
      <c r="O39" s="235">
        <f t="shared" si="8"/>
        <v>11.917131242830655</v>
      </c>
      <c r="P39" s="236">
        <f t="shared" si="9"/>
        <v>12.040117900733913</v>
      </c>
    </row>
    <row r="40" spans="1:16" ht="10.5" customHeight="1">
      <c r="A40" s="224" t="s">
        <v>315</v>
      </c>
      <c r="B40" s="225">
        <v>4394</v>
      </c>
      <c r="C40" s="226">
        <v>5975</v>
      </c>
      <c r="D40" s="227">
        <v>10369</v>
      </c>
      <c r="E40" s="228">
        <v>-441</v>
      </c>
      <c r="F40" s="229">
        <v>658</v>
      </c>
      <c r="G40" s="230">
        <v>217</v>
      </c>
      <c r="H40" s="231">
        <v>-9.120992761116856</v>
      </c>
      <c r="I40" s="232">
        <v>12.37539966146323</v>
      </c>
      <c r="J40" s="233">
        <v>2.1375098502758076</v>
      </c>
      <c r="K40" s="234">
        <f t="shared" si="4"/>
        <v>0.894640338529383</v>
      </c>
      <c r="L40" s="235">
        <f t="shared" si="5"/>
        <v>1.0948178020499517</v>
      </c>
      <c r="M40" s="236">
        <f t="shared" si="6"/>
        <v>1</v>
      </c>
      <c r="N40" s="234">
        <f t="shared" si="7"/>
        <v>7.132514787712726</v>
      </c>
      <c r="O40" s="235">
        <f t="shared" si="8"/>
        <v>9.22462225364855</v>
      </c>
      <c r="P40" s="236">
        <f t="shared" si="9"/>
        <v>8.204783288164428</v>
      </c>
    </row>
    <row r="41" spans="1:16" ht="10.5" customHeight="1">
      <c r="A41" s="224" t="s">
        <v>316</v>
      </c>
      <c r="B41" s="225">
        <v>0</v>
      </c>
      <c r="C41" s="226">
        <v>21</v>
      </c>
      <c r="D41" s="227">
        <v>21</v>
      </c>
      <c r="E41" s="228">
        <v>-4</v>
      </c>
      <c r="F41" s="229">
        <v>3</v>
      </c>
      <c r="G41" s="230">
        <v>-1</v>
      </c>
      <c r="H41" s="231">
        <v>-100</v>
      </c>
      <c r="I41" s="232">
        <v>16.666666666666664</v>
      </c>
      <c r="J41" s="233">
        <v>-4.545454545454546</v>
      </c>
      <c r="K41" s="234">
        <f t="shared" si="4"/>
        <v>0</v>
      </c>
      <c r="L41" s="235">
        <f t="shared" si="5"/>
        <v>1.8999440651809119</v>
      </c>
      <c r="M41" s="236">
        <f t="shared" si="6"/>
        <v>1</v>
      </c>
      <c r="N41" s="234">
        <f t="shared" si="7"/>
        <v>0</v>
      </c>
      <c r="O41" s="235">
        <f t="shared" si="8"/>
        <v>0.03242126649817901</v>
      </c>
      <c r="P41" s="236">
        <f t="shared" si="9"/>
        <v>0.01661688196079207</v>
      </c>
    </row>
    <row r="42" spans="1:16" ht="10.5" customHeight="1">
      <c r="A42" s="224" t="s">
        <v>317</v>
      </c>
      <c r="B42" s="225">
        <v>0</v>
      </c>
      <c r="C42" s="226">
        <v>10</v>
      </c>
      <c r="D42" s="227">
        <v>10</v>
      </c>
      <c r="E42" s="228">
        <v>-4</v>
      </c>
      <c r="F42" s="229">
        <v>-20</v>
      </c>
      <c r="G42" s="230">
        <v>-24</v>
      </c>
      <c r="H42" s="231">
        <v>-100</v>
      </c>
      <c r="I42" s="232">
        <v>-66.66666666666666</v>
      </c>
      <c r="J42" s="233">
        <v>-70.58823529411765</v>
      </c>
      <c r="K42" s="234">
        <f t="shared" si="4"/>
        <v>0</v>
      </c>
      <c r="L42" s="235">
        <f t="shared" si="5"/>
        <v>1.899944065180912</v>
      </c>
      <c r="M42" s="236">
        <f t="shared" si="6"/>
        <v>1</v>
      </c>
      <c r="N42" s="234">
        <f t="shared" si="7"/>
        <v>0</v>
      </c>
      <c r="O42" s="235">
        <f t="shared" si="8"/>
        <v>0.015438698332466194</v>
      </c>
      <c r="P42" s="236">
        <f t="shared" si="9"/>
        <v>0.00791280093371051</v>
      </c>
    </row>
    <row r="43" spans="1:16" ht="10.5" customHeight="1">
      <c r="A43" s="224" t="s">
        <v>318</v>
      </c>
      <c r="B43" s="225">
        <v>970</v>
      </c>
      <c r="C43" s="226">
        <v>1106</v>
      </c>
      <c r="D43" s="227">
        <v>2076</v>
      </c>
      <c r="E43" s="228">
        <v>-184</v>
      </c>
      <c r="F43" s="229">
        <v>12</v>
      </c>
      <c r="G43" s="230">
        <v>-172</v>
      </c>
      <c r="H43" s="231">
        <v>-15.944540727902945</v>
      </c>
      <c r="I43" s="232">
        <v>1.0968921389396709</v>
      </c>
      <c r="J43" s="233">
        <v>-7.6512455516014235</v>
      </c>
      <c r="K43" s="234">
        <f t="shared" si="4"/>
        <v>0.9864377483686414</v>
      </c>
      <c r="L43" s="235">
        <f t="shared" si="5"/>
        <v>1.0122052678661313</v>
      </c>
      <c r="M43" s="236">
        <f t="shared" si="6"/>
        <v>1</v>
      </c>
      <c r="N43" s="234">
        <f t="shared" si="7"/>
        <v>1.5745424087577022</v>
      </c>
      <c r="O43" s="235">
        <f t="shared" si="8"/>
        <v>1.707520035570761</v>
      </c>
      <c r="P43" s="236">
        <f t="shared" si="9"/>
        <v>1.642697473838302</v>
      </c>
    </row>
    <row r="44" spans="1:16" ht="10.5" customHeight="1">
      <c r="A44" s="224" t="s">
        <v>319</v>
      </c>
      <c r="B44" s="225">
        <v>3013</v>
      </c>
      <c r="C44" s="226">
        <v>3804</v>
      </c>
      <c r="D44" s="227">
        <v>6817</v>
      </c>
      <c r="E44" s="228">
        <v>-711</v>
      </c>
      <c r="F44" s="229">
        <v>-1059</v>
      </c>
      <c r="G44" s="230">
        <v>-1770</v>
      </c>
      <c r="H44" s="231">
        <v>-19.09237379162191</v>
      </c>
      <c r="I44" s="232">
        <v>-21.77668106107341</v>
      </c>
      <c r="J44" s="233">
        <v>-20.61255386048678</v>
      </c>
      <c r="K44" s="234">
        <f t="shared" si="4"/>
        <v>0.9331063304130321</v>
      </c>
      <c r="L44" s="235">
        <f t="shared" si="5"/>
        <v>1.0602005609429646</v>
      </c>
      <c r="M44" s="236">
        <f t="shared" si="6"/>
        <v>1</v>
      </c>
      <c r="N44" s="234">
        <f t="shared" si="7"/>
        <v>4.890820904728822</v>
      </c>
      <c r="O44" s="235">
        <f t="shared" si="8"/>
        <v>5.8728808456701405</v>
      </c>
      <c r="P44" s="236">
        <f t="shared" si="9"/>
        <v>5.394156396510454</v>
      </c>
    </row>
    <row r="45" spans="1:16" ht="10.5" customHeight="1">
      <c r="A45" s="224" t="s">
        <v>320</v>
      </c>
      <c r="B45" s="225">
        <v>2128</v>
      </c>
      <c r="C45" s="226">
        <v>3517</v>
      </c>
      <c r="D45" s="227">
        <v>5645</v>
      </c>
      <c r="E45" s="228">
        <v>55</v>
      </c>
      <c r="F45" s="229">
        <v>-151</v>
      </c>
      <c r="G45" s="230">
        <v>-96</v>
      </c>
      <c r="H45" s="231">
        <v>2.653159671972986</v>
      </c>
      <c r="I45" s="232">
        <v>-4.116684841875681</v>
      </c>
      <c r="J45" s="233">
        <v>-1.67218254659467</v>
      </c>
      <c r="K45" s="234">
        <f t="shared" si="4"/>
        <v>0.7958532158237106</v>
      </c>
      <c r="L45" s="235">
        <f t="shared" si="5"/>
        <v>1.1837206868452201</v>
      </c>
      <c r="M45" s="236">
        <f t="shared" si="6"/>
        <v>1</v>
      </c>
      <c r="N45" s="234">
        <f t="shared" si="7"/>
        <v>3.4542538616870004</v>
      </c>
      <c r="O45" s="235">
        <f t="shared" si="8"/>
        <v>5.42979020352836</v>
      </c>
      <c r="P45" s="236">
        <f t="shared" si="9"/>
        <v>4.466776127079584</v>
      </c>
    </row>
    <row r="46" spans="1:16" ht="10.5" customHeight="1">
      <c r="A46" s="224" t="s">
        <v>321</v>
      </c>
      <c r="B46" s="225">
        <v>38</v>
      </c>
      <c r="C46" s="226">
        <v>308</v>
      </c>
      <c r="D46" s="227">
        <v>346</v>
      </c>
      <c r="E46" s="228">
        <v>-58</v>
      </c>
      <c r="F46" s="229">
        <v>-50</v>
      </c>
      <c r="G46" s="230">
        <v>-108</v>
      </c>
      <c r="H46" s="231">
        <v>-60.416666666666664</v>
      </c>
      <c r="I46" s="232">
        <v>-13.966480446927374</v>
      </c>
      <c r="J46" s="233">
        <v>-23.788546255506606</v>
      </c>
      <c r="K46" s="234">
        <f t="shared" si="4"/>
        <v>0.23186371817324766</v>
      </c>
      <c r="L46" s="235">
        <f t="shared" si="5"/>
        <v>1.6912796880801182</v>
      </c>
      <c r="M46" s="236">
        <f t="shared" si="6"/>
        <v>1</v>
      </c>
      <c r="N46" s="234">
        <f t="shared" si="7"/>
        <v>0.06168310467298215</v>
      </c>
      <c r="O46" s="235">
        <f t="shared" si="8"/>
        <v>0.47551190863995874</v>
      </c>
      <c r="P46" s="236">
        <f t="shared" si="9"/>
        <v>0.2737829123063837</v>
      </c>
    </row>
    <row r="47" spans="1:16" ht="10.5" customHeight="1">
      <c r="A47" s="224" t="s">
        <v>322</v>
      </c>
      <c r="B47" s="225">
        <v>725</v>
      </c>
      <c r="C47" s="226">
        <v>1236</v>
      </c>
      <c r="D47" s="227">
        <v>1961</v>
      </c>
      <c r="E47" s="228">
        <v>-160</v>
      </c>
      <c r="F47" s="229">
        <v>-15</v>
      </c>
      <c r="G47" s="230">
        <v>-175</v>
      </c>
      <c r="H47" s="231">
        <v>-18.07909604519774</v>
      </c>
      <c r="I47" s="232">
        <v>-1.1990407673860912</v>
      </c>
      <c r="J47" s="233">
        <v>-8.192883895131086</v>
      </c>
      <c r="K47" s="234">
        <f t="shared" si="4"/>
        <v>0.7805230105982336</v>
      </c>
      <c r="L47" s="235">
        <f t="shared" si="5"/>
        <v>1.1975170140558937</v>
      </c>
      <c r="M47" s="236">
        <f t="shared" si="6"/>
        <v>1</v>
      </c>
      <c r="N47" s="234">
        <f t="shared" si="7"/>
        <v>1.1768487075766332</v>
      </c>
      <c r="O47" s="235">
        <f t="shared" si="8"/>
        <v>1.9082231138928216</v>
      </c>
      <c r="P47" s="236">
        <f t="shared" si="9"/>
        <v>1.551700263100631</v>
      </c>
    </row>
    <row r="48" spans="1:16" ht="10.5" customHeight="1">
      <c r="A48" s="224" t="s">
        <v>323</v>
      </c>
      <c r="B48" s="225">
        <v>436</v>
      </c>
      <c r="C48" s="226">
        <v>832</v>
      </c>
      <c r="D48" s="227">
        <v>1268</v>
      </c>
      <c r="E48" s="228">
        <v>166</v>
      </c>
      <c r="F48" s="229">
        <v>415</v>
      </c>
      <c r="G48" s="230">
        <v>581</v>
      </c>
      <c r="H48" s="231">
        <v>61.48148148148148</v>
      </c>
      <c r="I48" s="232">
        <v>99.52038369304557</v>
      </c>
      <c r="J48" s="233">
        <v>84.57059679767104</v>
      </c>
      <c r="K48" s="234">
        <f t="shared" si="4"/>
        <v>0.7259263047638936</v>
      </c>
      <c r="L48" s="235">
        <f t="shared" si="5"/>
        <v>1.246650995449936</v>
      </c>
      <c r="M48" s="236">
        <f t="shared" si="6"/>
        <v>1</v>
      </c>
      <c r="N48" s="234">
        <f t="shared" si="7"/>
        <v>0.7077324641426372</v>
      </c>
      <c r="O48" s="235">
        <f t="shared" si="8"/>
        <v>1.2844997012611872</v>
      </c>
      <c r="P48" s="236">
        <f t="shared" si="9"/>
        <v>1.0033431583944927</v>
      </c>
    </row>
    <row r="49" spans="1:16" ht="10.5" customHeight="1">
      <c r="A49" s="224" t="s">
        <v>324</v>
      </c>
      <c r="B49" s="225">
        <v>111</v>
      </c>
      <c r="C49" s="226">
        <v>140</v>
      </c>
      <c r="D49" s="227">
        <v>251</v>
      </c>
      <c r="E49" s="228">
        <v>-42</v>
      </c>
      <c r="F49" s="229">
        <v>42</v>
      </c>
      <c r="G49" s="230">
        <v>0</v>
      </c>
      <c r="H49" s="231">
        <v>-27.450980392156865</v>
      </c>
      <c r="I49" s="232">
        <v>42.857142857142854</v>
      </c>
      <c r="J49" s="233">
        <v>0</v>
      </c>
      <c r="K49" s="234">
        <f t="shared" si="4"/>
        <v>0.9336294778949203</v>
      </c>
      <c r="L49" s="235">
        <f t="shared" si="5"/>
        <v>1.059729757471425</v>
      </c>
      <c r="M49" s="236">
        <f t="shared" si="6"/>
        <v>1</v>
      </c>
      <c r="N49" s="234">
        <f t="shared" si="7"/>
        <v>0.18017959522897417</v>
      </c>
      <c r="O49" s="235">
        <f t="shared" si="8"/>
        <v>0.21614177665452672</v>
      </c>
      <c r="P49" s="236">
        <f t="shared" si="9"/>
        <v>0.1986113034361338</v>
      </c>
    </row>
    <row r="50" spans="1:16" ht="10.5" customHeight="1">
      <c r="A50" s="224" t="s">
        <v>325</v>
      </c>
      <c r="B50" s="225">
        <v>762</v>
      </c>
      <c r="C50" s="226">
        <v>1362</v>
      </c>
      <c r="D50" s="227">
        <v>2124</v>
      </c>
      <c r="E50" s="228">
        <v>67</v>
      </c>
      <c r="F50" s="229">
        <v>73</v>
      </c>
      <c r="G50" s="230">
        <v>140</v>
      </c>
      <c r="H50" s="231">
        <v>9.640287769784173</v>
      </c>
      <c r="I50" s="232">
        <v>5.663304887509697</v>
      </c>
      <c r="J50" s="233">
        <v>7.056451612903227</v>
      </c>
      <c r="K50" s="234">
        <f t="shared" si="4"/>
        <v>0.7574007957157931</v>
      </c>
      <c r="L50" s="235">
        <f t="shared" si="5"/>
        <v>1.2183257141131838</v>
      </c>
      <c r="M50" s="236">
        <f t="shared" si="6"/>
        <v>1</v>
      </c>
      <c r="N50" s="234">
        <f t="shared" si="7"/>
        <v>1.2369085726529578</v>
      </c>
      <c r="O50" s="235">
        <f t="shared" si="8"/>
        <v>2.1027507128818956</v>
      </c>
      <c r="P50" s="236">
        <f t="shared" si="9"/>
        <v>1.6806789183201123</v>
      </c>
    </row>
    <row r="51" spans="1:16" ht="10.5" customHeight="1">
      <c r="A51" s="224" t="s">
        <v>326</v>
      </c>
      <c r="B51" s="225">
        <v>209</v>
      </c>
      <c r="C51" s="226">
        <v>260</v>
      </c>
      <c r="D51" s="227">
        <v>469</v>
      </c>
      <c r="E51" s="228">
        <v>110</v>
      </c>
      <c r="F51" s="229">
        <v>-127</v>
      </c>
      <c r="G51" s="230">
        <v>-17</v>
      </c>
      <c r="H51" s="231">
        <v>111.11111111111111</v>
      </c>
      <c r="I51" s="232">
        <v>-32.81653746770026</v>
      </c>
      <c r="J51" s="233">
        <v>-3.4979423868312756</v>
      </c>
      <c r="K51" s="234">
        <f t="shared" si="4"/>
        <v>0.9408031038031776</v>
      </c>
      <c r="L51" s="235">
        <f t="shared" si="5"/>
        <v>1.0532738954094607</v>
      </c>
      <c r="M51" s="236">
        <f t="shared" si="6"/>
        <v>1</v>
      </c>
      <c r="N51" s="234">
        <f t="shared" si="7"/>
        <v>0.33925707570140184</v>
      </c>
      <c r="O51" s="235">
        <f t="shared" si="8"/>
        <v>0.401406156644121</v>
      </c>
      <c r="P51" s="236">
        <f t="shared" si="9"/>
        <v>0.3711103637910229</v>
      </c>
    </row>
    <row r="52" spans="1:16" ht="10.5" customHeight="1">
      <c r="A52" s="224" t="s">
        <v>327</v>
      </c>
      <c r="B52" s="225">
        <v>8313</v>
      </c>
      <c r="C52" s="226">
        <v>11647</v>
      </c>
      <c r="D52" s="227">
        <v>19960</v>
      </c>
      <c r="E52" s="228">
        <v>2140</v>
      </c>
      <c r="F52" s="229">
        <v>3057</v>
      </c>
      <c r="G52" s="230">
        <v>5197</v>
      </c>
      <c r="H52" s="231">
        <v>34.667098655434955</v>
      </c>
      <c r="I52" s="232">
        <v>35.587892898719446</v>
      </c>
      <c r="J52" s="233">
        <v>35.202872044977305</v>
      </c>
      <c r="K52" s="234">
        <f t="shared" si="4"/>
        <v>0.8792705791244013</v>
      </c>
      <c r="L52" s="235">
        <f t="shared" si="5"/>
        <v>1.1086497258097237</v>
      </c>
      <c r="M52" s="236">
        <f t="shared" si="6"/>
        <v>1</v>
      </c>
      <c r="N52" s="234">
        <f t="shared" si="7"/>
        <v>13.493990767013175</v>
      </c>
      <c r="O52" s="235">
        <f t="shared" si="8"/>
        <v>17.981451947823373</v>
      </c>
      <c r="P52" s="236">
        <f t="shared" si="9"/>
        <v>15.79395066368618</v>
      </c>
    </row>
    <row r="53" spans="1:16" ht="10.5" customHeight="1">
      <c r="A53" s="224" t="s">
        <v>328</v>
      </c>
      <c r="B53" s="225">
        <v>0</v>
      </c>
      <c r="C53" s="226">
        <v>0</v>
      </c>
      <c r="D53" s="227">
        <v>0</v>
      </c>
      <c r="E53" s="228">
        <v>-6</v>
      </c>
      <c r="F53" s="229">
        <v>-2</v>
      </c>
      <c r="G53" s="230">
        <v>-8</v>
      </c>
      <c r="H53" s="231">
        <v>-100</v>
      </c>
      <c r="I53" s="232">
        <v>-100</v>
      </c>
      <c r="J53" s="233">
        <v>-100</v>
      </c>
      <c r="K53" s="234">
        <v>0</v>
      </c>
      <c r="L53" s="235">
        <v>0</v>
      </c>
      <c r="M53" s="236">
        <v>0</v>
      </c>
      <c r="N53" s="234">
        <f t="shared" si="7"/>
        <v>0</v>
      </c>
      <c r="O53" s="235">
        <f t="shared" si="8"/>
        <v>0</v>
      </c>
      <c r="P53" s="236">
        <f t="shared" si="9"/>
        <v>0</v>
      </c>
    </row>
    <row r="54" spans="1:16" ht="10.5" customHeight="1">
      <c r="A54" s="224" t="s">
        <v>329</v>
      </c>
      <c r="B54" s="225">
        <v>0</v>
      </c>
      <c r="C54" s="226">
        <v>0</v>
      </c>
      <c r="D54" s="227">
        <v>0</v>
      </c>
      <c r="E54" s="228">
        <v>-15</v>
      </c>
      <c r="F54" s="229">
        <v>-8</v>
      </c>
      <c r="G54" s="230">
        <v>-23</v>
      </c>
      <c r="H54" s="231">
        <v>-100</v>
      </c>
      <c r="I54" s="232">
        <v>-100</v>
      </c>
      <c r="J54" s="233">
        <v>-100</v>
      </c>
      <c r="K54" s="234">
        <v>0</v>
      </c>
      <c r="L54" s="235">
        <v>0</v>
      </c>
      <c r="M54" s="236">
        <v>0</v>
      </c>
      <c r="N54" s="234">
        <f t="shared" si="7"/>
        <v>0</v>
      </c>
      <c r="O54" s="235">
        <f t="shared" si="8"/>
        <v>0</v>
      </c>
      <c r="P54" s="236">
        <f t="shared" si="9"/>
        <v>0</v>
      </c>
    </row>
    <row r="55" spans="1:16" ht="10.5" customHeight="1">
      <c r="A55" s="224" t="s">
        <v>330</v>
      </c>
      <c r="B55" s="225">
        <v>249</v>
      </c>
      <c r="C55" s="226">
        <v>874</v>
      </c>
      <c r="D55" s="227">
        <v>1123</v>
      </c>
      <c r="E55" s="228">
        <v>39</v>
      </c>
      <c r="F55" s="229">
        <v>470</v>
      </c>
      <c r="G55" s="230">
        <v>509</v>
      </c>
      <c r="H55" s="231">
        <v>18.571428571428573</v>
      </c>
      <c r="I55" s="232">
        <v>116.33663366336633</v>
      </c>
      <c r="J55" s="233">
        <v>82.89902280130293</v>
      </c>
      <c r="K55" s="234">
        <f aca="true" t="shared" si="10" ref="K55:M62">(B55/B$58)/($D55/$D$58)</f>
        <v>0.4681067342057922</v>
      </c>
      <c r="L55" s="235">
        <f t="shared" si="10"/>
        <v>1.4786741878611904</v>
      </c>
      <c r="M55" s="236">
        <f t="shared" si="10"/>
        <v>1</v>
      </c>
      <c r="N55" s="234">
        <f t="shared" si="7"/>
        <v>0.4041866595676988</v>
      </c>
      <c r="O55" s="235">
        <f t="shared" si="8"/>
        <v>1.3493422342575454</v>
      </c>
      <c r="P55" s="236">
        <f t="shared" si="9"/>
        <v>0.8886075448556903</v>
      </c>
    </row>
    <row r="56" spans="1:16" ht="10.5" customHeight="1">
      <c r="A56" s="224" t="s">
        <v>331</v>
      </c>
      <c r="B56" s="225">
        <v>770</v>
      </c>
      <c r="C56" s="226">
        <v>811</v>
      </c>
      <c r="D56" s="227">
        <v>1581</v>
      </c>
      <c r="E56" s="228">
        <v>70</v>
      </c>
      <c r="F56" s="229">
        <v>-40</v>
      </c>
      <c r="G56" s="230">
        <v>30</v>
      </c>
      <c r="H56" s="231">
        <v>10</v>
      </c>
      <c r="I56" s="232">
        <v>-4.700352526439483</v>
      </c>
      <c r="J56" s="233">
        <v>1.9342359767891684</v>
      </c>
      <c r="K56" s="234">
        <f t="shared" si="10"/>
        <v>1.0282155164239262</v>
      </c>
      <c r="L56" s="235">
        <f t="shared" si="10"/>
        <v>0.974607613448273</v>
      </c>
      <c r="M56" s="236">
        <f t="shared" si="10"/>
        <v>1</v>
      </c>
      <c r="N56" s="234">
        <f t="shared" si="7"/>
        <v>1.2498944894262174</v>
      </c>
      <c r="O56" s="235">
        <f t="shared" si="8"/>
        <v>1.2520784347630083</v>
      </c>
      <c r="P56" s="236">
        <f t="shared" si="9"/>
        <v>1.2510138276196316</v>
      </c>
    </row>
    <row r="57" spans="1:16" ht="10.5" customHeight="1">
      <c r="A57" s="224" t="s">
        <v>332</v>
      </c>
      <c r="B57" s="225">
        <v>3203</v>
      </c>
      <c r="C57" s="226">
        <v>4267</v>
      </c>
      <c r="D57" s="227">
        <v>7470</v>
      </c>
      <c r="E57" s="228">
        <v>-153</v>
      </c>
      <c r="F57" s="229">
        <v>74</v>
      </c>
      <c r="G57" s="230">
        <v>-79</v>
      </c>
      <c r="H57" s="231">
        <v>-4.558998808104887</v>
      </c>
      <c r="I57" s="232">
        <v>1.764846172191748</v>
      </c>
      <c r="J57" s="233">
        <v>-1.0464962246655185</v>
      </c>
      <c r="K57" s="234">
        <f t="shared" si="10"/>
        <v>0.9052356207316411</v>
      </c>
      <c r="L57" s="235">
        <f t="shared" si="10"/>
        <v>1.0852826407131129</v>
      </c>
      <c r="M57" s="236">
        <f t="shared" si="10"/>
        <v>1</v>
      </c>
      <c r="N57" s="234">
        <f t="shared" si="7"/>
        <v>5.199236428093733</v>
      </c>
      <c r="O57" s="235">
        <f t="shared" si="8"/>
        <v>6.587692578463325</v>
      </c>
      <c r="P57" s="236">
        <f t="shared" si="9"/>
        <v>5.910862297481751</v>
      </c>
    </row>
    <row r="58" spans="1:16" s="206" customFormat="1" ht="10.5" customHeight="1">
      <c r="A58" s="237" t="s">
        <v>278</v>
      </c>
      <c r="B58" s="238">
        <v>133540</v>
      </c>
      <c r="C58" s="239">
        <v>148387</v>
      </c>
      <c r="D58" s="240">
        <v>281927</v>
      </c>
      <c r="E58" s="241">
        <v>-12715</v>
      </c>
      <c r="F58" s="242">
        <v>3514</v>
      </c>
      <c r="G58" s="243">
        <v>-9201</v>
      </c>
      <c r="H58" s="244">
        <v>-8.693719872824861</v>
      </c>
      <c r="I58" s="245">
        <v>2.4255727430231997</v>
      </c>
      <c r="J58" s="246">
        <v>-3.160465499711467</v>
      </c>
      <c r="K58" s="247">
        <f t="shared" si="10"/>
        <v>1</v>
      </c>
      <c r="L58" s="248">
        <f t="shared" si="10"/>
        <v>1</v>
      </c>
      <c r="M58" s="249">
        <f t="shared" si="10"/>
        <v>1</v>
      </c>
      <c r="N58" s="247">
        <f t="shared" si="7"/>
        <v>216.76741573763252</v>
      </c>
      <c r="O58" s="248">
        <f t="shared" si="8"/>
        <v>229.0902129459661</v>
      </c>
      <c r="P58" s="249">
        <f t="shared" si="9"/>
        <v>223.0832228838203</v>
      </c>
    </row>
    <row r="59" spans="1:16" ht="10.5" customHeight="1">
      <c r="A59" s="224" t="s">
        <v>333</v>
      </c>
      <c r="B59" s="225">
        <v>53078</v>
      </c>
      <c r="C59" s="226">
        <v>54582</v>
      </c>
      <c r="D59" s="227">
        <v>107660</v>
      </c>
      <c r="E59" s="228">
        <v>-5824</v>
      </c>
      <c r="F59" s="229">
        <v>-730</v>
      </c>
      <c r="G59" s="230">
        <v>-6554</v>
      </c>
      <c r="H59" s="231">
        <v>-9.887609928355575</v>
      </c>
      <c r="I59" s="232">
        <v>-1.3197859415678332</v>
      </c>
      <c r="J59" s="233">
        <v>-5.738350815136498</v>
      </c>
      <c r="K59" s="234">
        <f t="shared" si="10"/>
        <v>1.0408435918845576</v>
      </c>
      <c r="L59" s="235">
        <f t="shared" si="10"/>
        <v>0.9632430518828213</v>
      </c>
      <c r="M59" s="236">
        <f t="shared" si="10"/>
        <v>1</v>
      </c>
      <c r="N59" s="234">
        <f t="shared" si="7"/>
        <v>86.1583113113828</v>
      </c>
      <c r="O59" s="235">
        <f t="shared" si="8"/>
        <v>84.26750323826697</v>
      </c>
      <c r="P59" s="236">
        <f t="shared" si="9"/>
        <v>85.18921485232735</v>
      </c>
    </row>
    <row r="60" spans="1:16" ht="10.5" customHeight="1">
      <c r="A60" s="224" t="s">
        <v>334</v>
      </c>
      <c r="B60" s="225">
        <v>17860</v>
      </c>
      <c r="C60" s="226">
        <v>15768</v>
      </c>
      <c r="D60" s="227">
        <v>33628</v>
      </c>
      <c r="E60" s="228">
        <v>-2972</v>
      </c>
      <c r="F60" s="229">
        <v>-19</v>
      </c>
      <c r="G60" s="230">
        <v>-2991</v>
      </c>
      <c r="H60" s="231">
        <v>-14.266513056835636</v>
      </c>
      <c r="I60" s="232">
        <v>-0.12035218850953316</v>
      </c>
      <c r="J60" s="233">
        <v>-8.167890985553948</v>
      </c>
      <c r="K60" s="234">
        <f t="shared" si="10"/>
        <v>1.1212584111256552</v>
      </c>
      <c r="L60" s="235">
        <f t="shared" si="10"/>
        <v>0.8908742125541995</v>
      </c>
      <c r="M60" s="236">
        <f t="shared" si="10"/>
        <v>1</v>
      </c>
      <c r="N60" s="234">
        <f t="shared" si="7"/>
        <v>28.99105919630161</v>
      </c>
      <c r="O60" s="235">
        <f t="shared" si="8"/>
        <v>24.343739530632693</v>
      </c>
      <c r="P60" s="236">
        <f t="shared" si="9"/>
        <v>26.609166979881703</v>
      </c>
    </row>
    <row r="61" spans="1:16" ht="10.5" customHeight="1">
      <c r="A61" s="224" t="s">
        <v>335</v>
      </c>
      <c r="B61" s="225">
        <v>881</v>
      </c>
      <c r="C61" s="226">
        <v>1207</v>
      </c>
      <c r="D61" s="227">
        <v>2088</v>
      </c>
      <c r="E61" s="228">
        <v>-275</v>
      </c>
      <c r="F61" s="229">
        <v>742</v>
      </c>
      <c r="G61" s="230">
        <v>467</v>
      </c>
      <c r="H61" s="231">
        <v>-23.78892733564014</v>
      </c>
      <c r="I61" s="232">
        <v>159.56989247311827</v>
      </c>
      <c r="J61" s="233">
        <v>28.809376927822335</v>
      </c>
      <c r="K61" s="234">
        <f t="shared" si="10"/>
        <v>0.8907805222307722</v>
      </c>
      <c r="L61" s="235">
        <f t="shared" si="10"/>
        <v>1.0982914208205752</v>
      </c>
      <c r="M61" s="236">
        <f t="shared" si="10"/>
        <v>1</v>
      </c>
      <c r="N61" s="234">
        <f t="shared" si="7"/>
        <v>1.4300740846551914</v>
      </c>
      <c r="O61" s="235">
        <f t="shared" si="8"/>
        <v>1.8634508887286694</v>
      </c>
      <c r="P61" s="236">
        <f t="shared" si="9"/>
        <v>1.6521928349587545</v>
      </c>
    </row>
    <row r="62" spans="1:16" ht="10.5" customHeight="1">
      <c r="A62" s="250" t="s">
        <v>336</v>
      </c>
      <c r="B62" s="251">
        <v>61721</v>
      </c>
      <c r="C62" s="252">
        <v>76830</v>
      </c>
      <c r="D62" s="253">
        <v>138551</v>
      </c>
      <c r="E62" s="254">
        <v>-3644</v>
      </c>
      <c r="F62" s="255">
        <v>3521</v>
      </c>
      <c r="G62" s="256">
        <v>-123</v>
      </c>
      <c r="H62" s="257">
        <v>-5.574848925265815</v>
      </c>
      <c r="I62" s="258">
        <v>4.802957344937184</v>
      </c>
      <c r="J62" s="259">
        <v>-0.08869723235790415</v>
      </c>
      <c r="K62" s="260">
        <f t="shared" si="10"/>
        <v>0.9404778840856952</v>
      </c>
      <c r="L62" s="261">
        <f t="shared" si="10"/>
        <v>1.053566574964089</v>
      </c>
      <c r="M62" s="262">
        <f t="shared" si="10"/>
        <v>1</v>
      </c>
      <c r="N62" s="260">
        <f t="shared" si="7"/>
        <v>100.18797114529293</v>
      </c>
      <c r="O62" s="261">
        <f t="shared" si="8"/>
        <v>118.61551928833777</v>
      </c>
      <c r="P62" s="262">
        <f t="shared" si="9"/>
        <v>109.63264821665248</v>
      </c>
    </row>
    <row r="63" spans="2:16" ht="12.75">
      <c r="B63" s="263"/>
      <c r="C63" s="263"/>
      <c r="D63" s="263"/>
      <c r="E63" s="263"/>
      <c r="F63" s="263"/>
      <c r="G63" s="263"/>
      <c r="H63" s="263"/>
      <c r="I63" s="263"/>
      <c r="J63" s="263"/>
      <c r="K63" s="263"/>
      <c r="L63" s="263"/>
      <c r="M63" s="263"/>
      <c r="N63" s="263"/>
      <c r="O63" s="263"/>
      <c r="P63" s="263"/>
    </row>
    <row r="64" spans="2:16" ht="12.75">
      <c r="B64" s="263"/>
      <c r="C64" s="263"/>
      <c r="D64" s="263"/>
      <c r="E64" s="263"/>
      <c r="F64" s="263"/>
      <c r="G64" s="263"/>
      <c r="H64" s="263"/>
      <c r="I64" s="263"/>
      <c r="J64" s="263"/>
      <c r="K64" s="263"/>
      <c r="L64" s="263"/>
      <c r="M64" s="263"/>
      <c r="N64" s="263"/>
      <c r="O64" s="263"/>
      <c r="P64" s="263"/>
    </row>
    <row r="65" spans="2:16" ht="12.75">
      <c r="B65" s="263"/>
      <c r="C65" s="263"/>
      <c r="D65" s="263"/>
      <c r="E65" s="263"/>
      <c r="F65" s="263"/>
      <c r="G65" s="263"/>
      <c r="H65" s="263"/>
      <c r="I65" s="263"/>
      <c r="J65" s="263"/>
      <c r="K65" s="263"/>
      <c r="L65" s="263"/>
      <c r="M65" s="263"/>
      <c r="N65" s="263"/>
      <c r="O65" s="263"/>
      <c r="P65" s="263"/>
    </row>
    <row r="66" spans="2:16" ht="12.75">
      <c r="B66" s="263"/>
      <c r="C66" s="263"/>
      <c r="D66" s="263"/>
      <c r="E66" s="263"/>
      <c r="F66" s="263"/>
      <c r="G66" s="263"/>
      <c r="H66" s="263"/>
      <c r="I66" s="263"/>
      <c r="J66" s="263"/>
      <c r="K66" s="263"/>
      <c r="L66" s="263"/>
      <c r="M66" s="263"/>
      <c r="N66" s="263"/>
      <c r="O66" s="263"/>
      <c r="P66" s="263"/>
    </row>
    <row r="67" spans="2:16" ht="12.75">
      <c r="B67" s="263"/>
      <c r="C67" s="263"/>
      <c r="D67" s="263"/>
      <c r="E67" s="263"/>
      <c r="F67" s="263"/>
      <c r="G67" s="263"/>
      <c r="H67" s="263"/>
      <c r="I67" s="263"/>
      <c r="J67" s="263"/>
      <c r="K67" s="263"/>
      <c r="L67" s="263"/>
      <c r="M67" s="263"/>
      <c r="N67" s="263"/>
      <c r="O67" s="263"/>
      <c r="P67" s="263"/>
    </row>
    <row r="68" spans="2:16" ht="12.75">
      <c r="B68" s="263"/>
      <c r="C68" s="263"/>
      <c r="D68" s="263"/>
      <c r="E68" s="263"/>
      <c r="F68" s="263"/>
      <c r="G68" s="263"/>
      <c r="H68" s="263"/>
      <c r="I68" s="263"/>
      <c r="J68" s="263"/>
      <c r="K68" s="263"/>
      <c r="L68" s="263"/>
      <c r="M68" s="263"/>
      <c r="N68" s="263"/>
      <c r="O68" s="263"/>
      <c r="P68" s="263"/>
    </row>
    <row r="69" spans="2:16" ht="12.75">
      <c r="B69" s="263"/>
      <c r="C69" s="263"/>
      <c r="D69" s="263"/>
      <c r="E69" s="263"/>
      <c r="F69" s="263"/>
      <c r="G69" s="263"/>
      <c r="H69" s="263"/>
      <c r="I69" s="263"/>
      <c r="J69" s="263"/>
      <c r="K69" s="263"/>
      <c r="L69" s="263"/>
      <c r="M69" s="263"/>
      <c r="N69" s="263"/>
      <c r="O69" s="263"/>
      <c r="P69" s="263"/>
    </row>
    <row r="70" spans="2:16" ht="12.75">
      <c r="B70" s="263"/>
      <c r="C70" s="263"/>
      <c r="D70" s="263"/>
      <c r="E70" s="263"/>
      <c r="F70" s="263"/>
      <c r="G70" s="263"/>
      <c r="H70" s="263"/>
      <c r="I70" s="263"/>
      <c r="J70" s="263"/>
      <c r="K70" s="263"/>
      <c r="L70" s="263"/>
      <c r="M70" s="263"/>
      <c r="N70" s="263"/>
      <c r="O70" s="263"/>
      <c r="P70" s="263"/>
    </row>
    <row r="71" spans="2:16" ht="12.75">
      <c r="B71" s="263"/>
      <c r="C71" s="263"/>
      <c r="D71" s="263"/>
      <c r="E71" s="263"/>
      <c r="F71" s="263"/>
      <c r="G71" s="263"/>
      <c r="H71" s="263"/>
      <c r="I71" s="263"/>
      <c r="J71" s="263"/>
      <c r="K71" s="263"/>
      <c r="L71" s="263"/>
      <c r="M71" s="263"/>
      <c r="N71" s="263"/>
      <c r="O71" s="263"/>
      <c r="P71" s="263"/>
    </row>
    <row r="72" spans="2:16" ht="12.75">
      <c r="B72" s="263"/>
      <c r="C72" s="263"/>
      <c r="D72" s="263"/>
      <c r="E72" s="263"/>
      <c r="F72" s="263"/>
      <c r="G72" s="263"/>
      <c r="H72" s="263"/>
      <c r="I72" s="263"/>
      <c r="J72" s="263"/>
      <c r="K72" s="263"/>
      <c r="L72" s="263"/>
      <c r="M72" s="263"/>
      <c r="N72" s="263"/>
      <c r="O72" s="263"/>
      <c r="P72" s="263"/>
    </row>
    <row r="73" spans="2:16" ht="12.75">
      <c r="B73" s="263"/>
      <c r="C73" s="263"/>
      <c r="D73" s="263"/>
      <c r="E73" s="263"/>
      <c r="F73" s="263"/>
      <c r="G73" s="263"/>
      <c r="H73" s="263"/>
      <c r="I73" s="263"/>
      <c r="J73" s="263"/>
      <c r="K73" s="263"/>
      <c r="L73" s="263"/>
      <c r="M73" s="263"/>
      <c r="N73" s="263"/>
      <c r="O73" s="263"/>
      <c r="P73" s="263"/>
    </row>
    <row r="74" spans="2:16" ht="12.75">
      <c r="B74" s="263"/>
      <c r="C74" s="263"/>
      <c r="D74" s="263"/>
      <c r="E74" s="263"/>
      <c r="F74" s="263"/>
      <c r="G74" s="263"/>
      <c r="H74" s="263"/>
      <c r="I74" s="263"/>
      <c r="J74" s="263"/>
      <c r="K74" s="263"/>
      <c r="L74" s="263"/>
      <c r="M74" s="263"/>
      <c r="N74" s="263"/>
      <c r="O74" s="263"/>
      <c r="P74" s="263"/>
    </row>
    <row r="75" spans="2:16" ht="12.75">
      <c r="B75" s="263"/>
      <c r="C75" s="263"/>
      <c r="D75" s="263"/>
      <c r="E75" s="263"/>
      <c r="F75" s="263"/>
      <c r="G75" s="263"/>
      <c r="H75" s="263"/>
      <c r="I75" s="263"/>
      <c r="J75" s="263"/>
      <c r="K75" s="263"/>
      <c r="L75" s="263"/>
      <c r="M75" s="263"/>
      <c r="N75" s="263"/>
      <c r="O75" s="263"/>
      <c r="P75" s="263"/>
    </row>
    <row r="76" spans="2:16" ht="12.75">
      <c r="B76" s="263"/>
      <c r="C76" s="263"/>
      <c r="D76" s="263"/>
      <c r="E76" s="263"/>
      <c r="F76" s="263"/>
      <c r="G76" s="263"/>
      <c r="H76" s="263"/>
      <c r="I76" s="263"/>
      <c r="J76" s="263"/>
      <c r="K76" s="263"/>
      <c r="L76" s="263"/>
      <c r="M76" s="263"/>
      <c r="N76" s="263"/>
      <c r="O76" s="263"/>
      <c r="P76" s="263"/>
    </row>
    <row r="77" spans="2:16" ht="12.75">
      <c r="B77" s="263"/>
      <c r="C77" s="263"/>
      <c r="D77" s="263"/>
      <c r="E77" s="263"/>
      <c r="F77" s="263"/>
      <c r="G77" s="263"/>
      <c r="H77" s="263"/>
      <c r="I77" s="263"/>
      <c r="J77" s="263"/>
      <c r="K77" s="263"/>
      <c r="L77" s="263"/>
      <c r="M77" s="263"/>
      <c r="N77" s="263"/>
      <c r="O77" s="263"/>
      <c r="P77" s="263"/>
    </row>
    <row r="78" spans="2:16" ht="12.75">
      <c r="B78" s="263"/>
      <c r="C78" s="263"/>
      <c r="D78" s="263"/>
      <c r="E78" s="263"/>
      <c r="F78" s="263"/>
      <c r="G78" s="263"/>
      <c r="H78" s="263"/>
      <c r="I78" s="263"/>
      <c r="J78" s="263"/>
      <c r="K78" s="263"/>
      <c r="L78" s="263"/>
      <c r="M78" s="263"/>
      <c r="N78" s="263"/>
      <c r="O78" s="263"/>
      <c r="P78" s="263"/>
    </row>
    <row r="79" spans="2:16" ht="12.75">
      <c r="B79" s="263"/>
      <c r="C79" s="263"/>
      <c r="D79" s="263"/>
      <c r="E79" s="263"/>
      <c r="F79" s="263"/>
      <c r="G79" s="263"/>
      <c r="H79" s="263"/>
      <c r="I79" s="263"/>
      <c r="J79" s="263"/>
      <c r="K79" s="263"/>
      <c r="L79" s="263"/>
      <c r="M79" s="263"/>
      <c r="N79" s="263"/>
      <c r="O79" s="263"/>
      <c r="P79" s="263"/>
    </row>
    <row r="80" spans="2:16" ht="12.75">
      <c r="B80" s="263"/>
      <c r="C80" s="263"/>
      <c r="D80" s="263"/>
      <c r="E80" s="263"/>
      <c r="F80" s="263"/>
      <c r="G80" s="263"/>
      <c r="H80" s="263"/>
      <c r="I80" s="263"/>
      <c r="J80" s="263"/>
      <c r="K80" s="263"/>
      <c r="L80" s="263"/>
      <c r="M80" s="263"/>
      <c r="N80" s="263"/>
      <c r="O80" s="263"/>
      <c r="P80" s="263"/>
    </row>
    <row r="81" spans="2:16" ht="12.75">
      <c r="B81" s="263"/>
      <c r="C81" s="263"/>
      <c r="D81" s="263"/>
      <c r="E81" s="263"/>
      <c r="F81" s="263"/>
      <c r="G81" s="263"/>
      <c r="H81" s="263"/>
      <c r="I81" s="263"/>
      <c r="J81" s="263"/>
      <c r="K81" s="263"/>
      <c r="L81" s="263"/>
      <c r="M81" s="263"/>
      <c r="N81" s="263"/>
      <c r="O81" s="263"/>
      <c r="P81" s="263"/>
    </row>
    <row r="82" spans="2:16" ht="12.75">
      <c r="B82" s="263"/>
      <c r="C82" s="263"/>
      <c r="D82" s="263"/>
      <c r="E82" s="263"/>
      <c r="F82" s="263"/>
      <c r="G82" s="263"/>
      <c r="H82" s="263"/>
      <c r="I82" s="263"/>
      <c r="J82" s="263"/>
      <c r="K82" s="263"/>
      <c r="L82" s="263"/>
      <c r="M82" s="263"/>
      <c r="N82" s="263"/>
      <c r="O82" s="263"/>
      <c r="P82" s="263"/>
    </row>
    <row r="83" spans="2:16" ht="12.75">
      <c r="B83" s="263"/>
      <c r="C83" s="263"/>
      <c r="D83" s="263"/>
      <c r="E83" s="263"/>
      <c r="F83" s="263"/>
      <c r="G83" s="263"/>
      <c r="H83" s="263"/>
      <c r="I83" s="263"/>
      <c r="J83" s="263"/>
      <c r="K83" s="263"/>
      <c r="L83" s="263"/>
      <c r="M83" s="263"/>
      <c r="N83" s="263"/>
      <c r="O83" s="263"/>
      <c r="P83" s="263"/>
    </row>
    <row r="84" spans="2:16" ht="12.75">
      <c r="B84" s="263"/>
      <c r="C84" s="263"/>
      <c r="D84" s="263"/>
      <c r="E84" s="263"/>
      <c r="F84" s="263"/>
      <c r="G84" s="263"/>
      <c r="H84" s="263"/>
      <c r="I84" s="263"/>
      <c r="J84" s="263"/>
      <c r="K84" s="263"/>
      <c r="L84" s="263"/>
      <c r="M84" s="263"/>
      <c r="N84" s="263"/>
      <c r="O84" s="263"/>
      <c r="P84" s="263"/>
    </row>
    <row r="85" spans="2:16" ht="12.75">
      <c r="B85" s="263"/>
      <c r="C85" s="263"/>
      <c r="D85" s="263"/>
      <c r="E85" s="263"/>
      <c r="F85" s="263"/>
      <c r="G85" s="263"/>
      <c r="H85" s="263"/>
      <c r="I85" s="263"/>
      <c r="J85" s="263"/>
      <c r="K85" s="263"/>
      <c r="L85" s="263"/>
      <c r="M85" s="263"/>
      <c r="N85" s="263"/>
      <c r="O85" s="263"/>
      <c r="P85" s="263"/>
    </row>
    <row r="86" spans="2:16" ht="12.75">
      <c r="B86" s="263"/>
      <c r="C86" s="263"/>
      <c r="D86" s="263"/>
      <c r="E86" s="263"/>
      <c r="F86" s="263"/>
      <c r="G86" s="263"/>
      <c r="H86" s="263"/>
      <c r="I86" s="263"/>
      <c r="J86" s="263"/>
      <c r="K86" s="263"/>
      <c r="L86" s="263"/>
      <c r="M86" s="263"/>
      <c r="N86" s="263"/>
      <c r="O86" s="263"/>
      <c r="P86" s="263"/>
    </row>
    <row r="87" spans="2:16" ht="12.75">
      <c r="B87" s="263"/>
      <c r="C87" s="263"/>
      <c r="D87" s="263"/>
      <c r="E87" s="263"/>
      <c r="F87" s="263"/>
      <c r="G87" s="263"/>
      <c r="H87" s="263"/>
      <c r="I87" s="263"/>
      <c r="J87" s="263"/>
      <c r="K87" s="263"/>
      <c r="L87" s="263"/>
      <c r="M87" s="263"/>
      <c r="N87" s="263"/>
      <c r="O87" s="263"/>
      <c r="P87" s="263"/>
    </row>
    <row r="88" spans="2:16" ht="12.75">
      <c r="B88" s="263"/>
      <c r="C88" s="263"/>
      <c r="D88" s="263"/>
      <c r="E88" s="263"/>
      <c r="F88" s="263"/>
      <c r="G88" s="263"/>
      <c r="H88" s="263"/>
      <c r="I88" s="263"/>
      <c r="J88" s="263"/>
      <c r="K88" s="263"/>
      <c r="L88" s="263"/>
      <c r="M88" s="263"/>
      <c r="N88" s="263"/>
      <c r="O88" s="263"/>
      <c r="P88" s="263"/>
    </row>
    <row r="89" spans="2:16" ht="12.75">
      <c r="B89" s="263"/>
      <c r="C89" s="263"/>
      <c r="D89" s="263"/>
      <c r="E89" s="263"/>
      <c r="F89" s="263"/>
      <c r="G89" s="263"/>
      <c r="H89" s="263"/>
      <c r="I89" s="263"/>
      <c r="J89" s="263"/>
      <c r="K89" s="263"/>
      <c r="L89" s="263"/>
      <c r="M89" s="263"/>
      <c r="N89" s="263"/>
      <c r="O89" s="263"/>
      <c r="P89" s="263"/>
    </row>
    <row r="90" spans="2:16" ht="12.75">
      <c r="B90" s="263"/>
      <c r="C90" s="263"/>
      <c r="D90" s="263"/>
      <c r="E90" s="263"/>
      <c r="F90" s="263"/>
      <c r="G90" s="263"/>
      <c r="H90" s="263"/>
      <c r="I90" s="263"/>
      <c r="J90" s="263"/>
      <c r="K90" s="263"/>
      <c r="L90" s="263"/>
      <c r="M90" s="263"/>
      <c r="N90" s="263"/>
      <c r="O90" s="263"/>
      <c r="P90" s="263"/>
    </row>
    <row r="91" spans="2:16" ht="12.75">
      <c r="B91" s="263"/>
      <c r="C91" s="263"/>
      <c r="D91" s="263"/>
      <c r="E91" s="263"/>
      <c r="F91" s="263"/>
      <c r="G91" s="263"/>
      <c r="H91" s="263"/>
      <c r="I91" s="263"/>
      <c r="J91" s="263"/>
      <c r="K91" s="263"/>
      <c r="L91" s="263"/>
      <c r="M91" s="263"/>
      <c r="N91" s="263"/>
      <c r="O91" s="263"/>
      <c r="P91" s="263"/>
    </row>
    <row r="92" spans="2:16" ht="12.75">
      <c r="B92" s="263"/>
      <c r="C92" s="263"/>
      <c r="D92" s="263"/>
      <c r="E92" s="263"/>
      <c r="F92" s="263"/>
      <c r="G92" s="263"/>
      <c r="H92" s="263"/>
      <c r="I92" s="263"/>
      <c r="J92" s="263"/>
      <c r="K92" s="263"/>
      <c r="L92" s="263"/>
      <c r="M92" s="263"/>
      <c r="N92" s="263"/>
      <c r="O92" s="263"/>
      <c r="P92" s="263"/>
    </row>
    <row r="93" spans="2:16" ht="12.75">
      <c r="B93" s="263"/>
      <c r="C93" s="263"/>
      <c r="D93" s="263"/>
      <c r="E93" s="263"/>
      <c r="F93" s="263"/>
      <c r="G93" s="263"/>
      <c r="H93" s="263"/>
      <c r="I93" s="263"/>
      <c r="J93" s="263"/>
      <c r="K93" s="263"/>
      <c r="L93" s="263"/>
      <c r="M93" s="263"/>
      <c r="N93" s="263"/>
      <c r="O93" s="263"/>
      <c r="P93" s="263"/>
    </row>
    <row r="94" spans="2:16" ht="12.75">
      <c r="B94" s="263"/>
      <c r="C94" s="263"/>
      <c r="D94" s="263"/>
      <c r="E94" s="263"/>
      <c r="F94" s="263"/>
      <c r="G94" s="263"/>
      <c r="H94" s="263"/>
      <c r="I94" s="263"/>
      <c r="J94" s="263"/>
      <c r="K94" s="263"/>
      <c r="L94" s="263"/>
      <c r="M94" s="263"/>
      <c r="N94" s="263"/>
      <c r="O94" s="263"/>
      <c r="P94" s="263"/>
    </row>
    <row r="95" spans="2:16" ht="12.75">
      <c r="B95" s="263"/>
      <c r="C95" s="263"/>
      <c r="D95" s="263"/>
      <c r="E95" s="263"/>
      <c r="F95" s="263"/>
      <c r="G95" s="263"/>
      <c r="H95" s="263"/>
      <c r="I95" s="263"/>
      <c r="J95" s="263"/>
      <c r="K95" s="263"/>
      <c r="L95" s="263"/>
      <c r="M95" s="263"/>
      <c r="N95" s="263"/>
      <c r="O95" s="263"/>
      <c r="P95" s="263"/>
    </row>
    <row r="96" spans="2:16" ht="12.75">
      <c r="B96" s="263"/>
      <c r="C96" s="263"/>
      <c r="D96" s="263"/>
      <c r="E96" s="263"/>
      <c r="F96" s="263"/>
      <c r="G96" s="263"/>
      <c r="H96" s="263"/>
      <c r="I96" s="263"/>
      <c r="J96" s="263"/>
      <c r="K96" s="263"/>
      <c r="L96" s="263"/>
      <c r="M96" s="263"/>
      <c r="N96" s="263"/>
      <c r="O96" s="263"/>
      <c r="P96" s="263"/>
    </row>
    <row r="97" spans="2:16" ht="12.75">
      <c r="B97" s="263"/>
      <c r="C97" s="263"/>
      <c r="D97" s="263"/>
      <c r="E97" s="263"/>
      <c r="F97" s="263"/>
      <c r="G97" s="263"/>
      <c r="H97" s="263"/>
      <c r="I97" s="263"/>
      <c r="J97" s="263"/>
      <c r="K97" s="263"/>
      <c r="L97" s="263"/>
      <c r="M97" s="263"/>
      <c r="N97" s="263"/>
      <c r="O97" s="263"/>
      <c r="P97" s="263"/>
    </row>
    <row r="98" spans="2:16" ht="12.75">
      <c r="B98" s="263"/>
      <c r="C98" s="263"/>
      <c r="D98" s="263"/>
      <c r="E98" s="263"/>
      <c r="F98" s="263"/>
      <c r="G98" s="263"/>
      <c r="H98" s="263"/>
      <c r="I98" s="263"/>
      <c r="J98" s="263"/>
      <c r="K98" s="263"/>
      <c r="L98" s="263"/>
      <c r="M98" s="263"/>
      <c r="N98" s="263"/>
      <c r="O98" s="263"/>
      <c r="P98" s="263"/>
    </row>
  </sheetData>
  <mergeCells count="6">
    <mergeCell ref="A2:A3"/>
    <mergeCell ref="N2:P2"/>
    <mergeCell ref="B2:D2"/>
    <mergeCell ref="E2:G2"/>
    <mergeCell ref="H2:J2"/>
    <mergeCell ref="K2:M2"/>
  </mergeCells>
  <printOptions horizontalCentered="1" verticalCentered="1"/>
  <pageMargins left="0.7874015748031497" right="0.7874015748031497" top="0.7874015748031497" bottom="0.4724409448818898" header="0.5118110236220472" footer="0.5118110236220472"/>
  <pageSetup fitToHeight="1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8"/>
  <sheetViews>
    <sheetView workbookViewId="0" topLeftCell="A1">
      <selection activeCell="C6" sqref="C6"/>
    </sheetView>
  </sheetViews>
  <sheetFormatPr defaultColWidth="9.140625" defaultRowHeight="12.75"/>
  <cols>
    <col min="1" max="1" width="37.140625" style="207" customWidth="1"/>
    <col min="2" max="16384" width="9.140625" style="207" customWidth="1"/>
  </cols>
  <sheetData>
    <row r="1" ht="24" customHeight="1">
      <c r="A1" s="206" t="s">
        <v>337</v>
      </c>
    </row>
    <row r="2" spans="1:16" ht="12.75">
      <c r="A2" s="264" t="s">
        <v>270</v>
      </c>
      <c r="B2" s="268" t="s">
        <v>271</v>
      </c>
      <c r="C2" s="266"/>
      <c r="D2" s="267"/>
      <c r="E2" s="268" t="s">
        <v>272</v>
      </c>
      <c r="F2" s="266"/>
      <c r="G2" s="267"/>
      <c r="H2" s="266" t="s">
        <v>338</v>
      </c>
      <c r="I2" s="266"/>
      <c r="J2" s="267"/>
      <c r="K2" s="266" t="s">
        <v>274</v>
      </c>
      <c r="L2" s="266"/>
      <c r="M2" s="267"/>
      <c r="N2" s="268" t="s">
        <v>275</v>
      </c>
      <c r="O2" s="266"/>
      <c r="P2" s="267"/>
    </row>
    <row r="3" spans="1:16" ht="22.5">
      <c r="A3" s="265"/>
      <c r="B3" s="208" t="s">
        <v>276</v>
      </c>
      <c r="C3" s="209" t="s">
        <v>277</v>
      </c>
      <c r="D3" s="210" t="s">
        <v>278</v>
      </c>
      <c r="E3" s="208" t="s">
        <v>276</v>
      </c>
      <c r="F3" s="209" t="s">
        <v>277</v>
      </c>
      <c r="G3" s="210" t="s">
        <v>278</v>
      </c>
      <c r="H3" s="208" t="s">
        <v>276</v>
      </c>
      <c r="I3" s="209" t="s">
        <v>277</v>
      </c>
      <c r="J3" s="210" t="s">
        <v>278</v>
      </c>
      <c r="K3" s="208" t="s">
        <v>276</v>
      </c>
      <c r="L3" s="209" t="s">
        <v>277</v>
      </c>
      <c r="M3" s="210" t="s">
        <v>278</v>
      </c>
      <c r="N3" s="208" t="s">
        <v>276</v>
      </c>
      <c r="O3" s="209" t="s">
        <v>277</v>
      </c>
      <c r="P3" s="210" t="s">
        <v>278</v>
      </c>
    </row>
    <row r="4" spans="1:16" ht="10.5" customHeight="1">
      <c r="A4" s="211" t="s">
        <v>279</v>
      </c>
      <c r="B4" s="212">
        <v>3</v>
      </c>
      <c r="C4" s="213">
        <v>2</v>
      </c>
      <c r="D4" s="214">
        <v>5</v>
      </c>
      <c r="E4" s="215">
        <f>+'[1]dati artig'!K4-'[1]dati artig'!E4</f>
        <v>3</v>
      </c>
      <c r="F4" s="216">
        <f>+'[1]dati artig'!L4-'[1]dati artig'!F4</f>
        <v>1</v>
      </c>
      <c r="G4" s="217">
        <f>+'[1]dati artig'!M4-'[1]dati artig'!G4</f>
        <v>4</v>
      </c>
      <c r="H4" s="218">
        <v>37.5</v>
      </c>
      <c r="I4" s="219">
        <v>14.285714285714285</v>
      </c>
      <c r="J4" s="220">
        <v>22.727272727272727</v>
      </c>
      <c r="K4" s="221">
        <f>(B4/B$58)/($D4/$D$58)</f>
        <v>1.2126995411361727</v>
      </c>
      <c r="L4" s="222">
        <f>(C4/C$58)/($D4/$D$58)</f>
        <v>0.7917091231290149</v>
      </c>
      <c r="M4" s="223">
        <f>(D4/D$58)/($D4/$D$58)</f>
        <v>1</v>
      </c>
      <c r="N4" s="221">
        <f aca="true" t="shared" si="0" ref="N4:N35">+B4/616052*1000</f>
        <v>0.0048697187899722745</v>
      </c>
      <c r="O4" s="222">
        <f aca="true" t="shared" si="1" ref="O4:O35">+C4/647723*1000</f>
        <v>0.0030877396664932386</v>
      </c>
      <c r="P4" s="223">
        <f aca="true" t="shared" si="2" ref="P4:P35">+D4/1263775*1000</f>
        <v>0.003956400466855255</v>
      </c>
    </row>
    <row r="5" spans="1:16" ht="10.5" customHeight="1">
      <c r="A5" s="224" t="s">
        <v>280</v>
      </c>
      <c r="B5" s="225">
        <v>0</v>
      </c>
      <c r="C5" s="226">
        <v>0</v>
      </c>
      <c r="D5" s="227">
        <v>0</v>
      </c>
      <c r="E5" s="228">
        <f>+'[1]dati artig'!K5-'[1]dati artig'!E5</f>
        <v>-5</v>
      </c>
      <c r="F5" s="229">
        <f>+'[1]dati artig'!L5-'[1]dati artig'!F5</f>
        <v>0</v>
      </c>
      <c r="G5" s="230">
        <f>+'[1]dati artig'!M5-'[1]dati artig'!G5</f>
        <v>-5</v>
      </c>
      <c r="H5" s="231">
        <v>0</v>
      </c>
      <c r="I5" s="232">
        <v>0</v>
      </c>
      <c r="J5" s="233">
        <v>0</v>
      </c>
      <c r="K5" s="234">
        <v>0</v>
      </c>
      <c r="L5" s="235">
        <v>0</v>
      </c>
      <c r="M5" s="236">
        <v>0</v>
      </c>
      <c r="N5" s="234">
        <f t="shared" si="0"/>
        <v>0</v>
      </c>
      <c r="O5" s="235">
        <f t="shared" si="1"/>
        <v>0</v>
      </c>
      <c r="P5" s="236">
        <f t="shared" si="2"/>
        <v>0</v>
      </c>
    </row>
    <row r="6" spans="1:16" ht="10.5" customHeight="1">
      <c r="A6" s="224" t="s">
        <v>281</v>
      </c>
      <c r="B6" s="225">
        <v>0</v>
      </c>
      <c r="C6" s="226">
        <v>0</v>
      </c>
      <c r="D6" s="227">
        <v>0</v>
      </c>
      <c r="E6" s="228">
        <f>+'[1]dati artig'!K6-'[1]dati artig'!E6</f>
        <v>0</v>
      </c>
      <c r="F6" s="229">
        <f>+'[1]dati artig'!L6-'[1]dati artig'!F6</f>
        <v>0</v>
      </c>
      <c r="G6" s="230">
        <f>+'[1]dati artig'!M6-'[1]dati artig'!G6</f>
        <v>0</v>
      </c>
      <c r="H6" s="231">
        <v>0</v>
      </c>
      <c r="I6" s="232">
        <v>0</v>
      </c>
      <c r="J6" s="233">
        <v>0</v>
      </c>
      <c r="K6" s="234">
        <v>0</v>
      </c>
      <c r="L6" s="235">
        <v>0</v>
      </c>
      <c r="M6" s="236">
        <v>0</v>
      </c>
      <c r="N6" s="234">
        <f t="shared" si="0"/>
        <v>0</v>
      </c>
      <c r="O6" s="235">
        <f t="shared" si="1"/>
        <v>0</v>
      </c>
      <c r="P6" s="236">
        <f t="shared" si="2"/>
        <v>0</v>
      </c>
    </row>
    <row r="7" spans="1:16" ht="10.5" customHeight="1">
      <c r="A7" s="224" t="s">
        <v>282</v>
      </c>
      <c r="B7" s="225">
        <v>0</v>
      </c>
      <c r="C7" s="226">
        <v>0</v>
      </c>
      <c r="D7" s="227">
        <v>0</v>
      </c>
      <c r="E7" s="228">
        <f>+'[1]dati artig'!K7-'[1]dati artig'!E7</f>
        <v>0</v>
      </c>
      <c r="F7" s="229">
        <f>+'[1]dati artig'!L7-'[1]dati artig'!F7</f>
        <v>0</v>
      </c>
      <c r="G7" s="230">
        <f>+'[1]dati artig'!M7-'[1]dati artig'!G7</f>
        <v>0</v>
      </c>
      <c r="H7" s="231">
        <v>0</v>
      </c>
      <c r="I7" s="232">
        <v>0</v>
      </c>
      <c r="J7" s="233">
        <v>0</v>
      </c>
      <c r="K7" s="234">
        <v>0</v>
      </c>
      <c r="L7" s="235">
        <v>0</v>
      </c>
      <c r="M7" s="236">
        <v>0</v>
      </c>
      <c r="N7" s="234">
        <f t="shared" si="0"/>
        <v>0</v>
      </c>
      <c r="O7" s="235">
        <f t="shared" si="1"/>
        <v>0</v>
      </c>
      <c r="P7" s="236">
        <f t="shared" si="2"/>
        <v>0</v>
      </c>
    </row>
    <row r="8" spans="1:16" ht="10.5" customHeight="1">
      <c r="A8" s="224" t="s">
        <v>283</v>
      </c>
      <c r="B8" s="225">
        <v>0</v>
      </c>
      <c r="C8" s="226">
        <v>0</v>
      </c>
      <c r="D8" s="227">
        <v>0</v>
      </c>
      <c r="E8" s="228">
        <f>+'[1]dati artig'!K8-'[1]dati artig'!E8</f>
        <v>0</v>
      </c>
      <c r="F8" s="229">
        <f>+'[1]dati artig'!L8-'[1]dati artig'!F8</f>
        <v>0</v>
      </c>
      <c r="G8" s="230">
        <f>+'[1]dati artig'!M8-'[1]dati artig'!G8</f>
        <v>0</v>
      </c>
      <c r="H8" s="231">
        <v>0</v>
      </c>
      <c r="I8" s="232">
        <v>0</v>
      </c>
      <c r="J8" s="233">
        <v>0</v>
      </c>
      <c r="K8" s="234">
        <v>0</v>
      </c>
      <c r="L8" s="235">
        <v>0</v>
      </c>
      <c r="M8" s="236">
        <v>0</v>
      </c>
      <c r="N8" s="234">
        <f t="shared" si="0"/>
        <v>0</v>
      </c>
      <c r="O8" s="235">
        <f t="shared" si="1"/>
        <v>0</v>
      </c>
      <c r="P8" s="236">
        <f t="shared" si="2"/>
        <v>0</v>
      </c>
    </row>
    <row r="9" spans="1:16" ht="10.5" customHeight="1">
      <c r="A9" s="224" t="s">
        <v>284</v>
      </c>
      <c r="B9" s="225">
        <v>125</v>
      </c>
      <c r="C9" s="226">
        <v>8</v>
      </c>
      <c r="D9" s="227">
        <v>133</v>
      </c>
      <c r="E9" s="228">
        <f>+'[1]dati artig'!K9-'[1]dati artig'!E9</f>
        <v>-9</v>
      </c>
      <c r="F9" s="229">
        <f>+'[1]dati artig'!L9-'[1]dati artig'!F9</f>
        <v>-22</v>
      </c>
      <c r="G9" s="230">
        <f>+'[1]dati artig'!M9-'[1]dati artig'!G9</f>
        <v>-31</v>
      </c>
      <c r="H9" s="231">
        <v>26.48305084745763</v>
      </c>
      <c r="I9" s="232">
        <v>5.369127516778524</v>
      </c>
      <c r="J9" s="233">
        <v>21.4170692431562</v>
      </c>
      <c r="K9" s="234">
        <f aca="true" t="shared" si="3" ref="K9:M10">(B9/B$58)/($D9/$D$58)</f>
        <v>1.8995920130579145</v>
      </c>
      <c r="L9" s="235">
        <f t="shared" si="3"/>
        <v>0.11905400347804736</v>
      </c>
      <c r="M9" s="236">
        <f t="shared" si="3"/>
        <v>1</v>
      </c>
      <c r="N9" s="234">
        <f t="shared" si="0"/>
        <v>0.2029049495821781</v>
      </c>
      <c r="O9" s="235">
        <f t="shared" si="1"/>
        <v>0.012350958665972954</v>
      </c>
      <c r="P9" s="236">
        <f t="shared" si="2"/>
        <v>0.10524025241834979</v>
      </c>
    </row>
    <row r="10" spans="1:16" ht="10.5" customHeight="1">
      <c r="A10" s="224" t="s">
        <v>285</v>
      </c>
      <c r="B10" s="225">
        <v>2237</v>
      </c>
      <c r="C10" s="226">
        <v>1989</v>
      </c>
      <c r="D10" s="227">
        <v>4226</v>
      </c>
      <c r="E10" s="228">
        <f>+'[1]dati artig'!K10-'[1]dati artig'!E10</f>
        <v>81</v>
      </c>
      <c r="F10" s="229">
        <f>+'[1]dati artig'!L10-'[1]dati artig'!F10</f>
        <v>167</v>
      </c>
      <c r="G10" s="230">
        <f>+'[1]dati artig'!M10-'[1]dati artig'!G10</f>
        <v>248</v>
      </c>
      <c r="H10" s="231">
        <v>40.94819696137653</v>
      </c>
      <c r="I10" s="232">
        <v>34.51327433628318</v>
      </c>
      <c r="J10" s="233">
        <v>37.64475325138073</v>
      </c>
      <c r="K10" s="234">
        <f t="shared" si="3"/>
        <v>1.0698883394548107</v>
      </c>
      <c r="L10" s="235">
        <f t="shared" si="3"/>
        <v>0.9315602495880327</v>
      </c>
      <c r="M10" s="236">
        <f t="shared" si="3"/>
        <v>1</v>
      </c>
      <c r="N10" s="234">
        <f t="shared" si="0"/>
        <v>3.6311869777226597</v>
      </c>
      <c r="O10" s="235">
        <f t="shared" si="1"/>
        <v>3.0707570983275256</v>
      </c>
      <c r="P10" s="236">
        <f t="shared" si="2"/>
        <v>3.3439496745860615</v>
      </c>
    </row>
    <row r="11" spans="1:16" ht="10.5" customHeight="1">
      <c r="A11" s="224" t="s">
        <v>286</v>
      </c>
      <c r="B11" s="225">
        <v>0</v>
      </c>
      <c r="C11" s="226">
        <v>0</v>
      </c>
      <c r="D11" s="227">
        <v>0</v>
      </c>
      <c r="E11" s="228">
        <f>+'[1]dati artig'!K11-'[1]dati artig'!E11</f>
        <v>-2</v>
      </c>
      <c r="F11" s="229">
        <f>+'[1]dati artig'!L11-'[1]dati artig'!F11</f>
        <v>0</v>
      </c>
      <c r="G11" s="230">
        <f>+'[1]dati artig'!M11-'[1]dati artig'!G11</f>
        <v>-2</v>
      </c>
      <c r="H11" s="231">
        <v>0</v>
      </c>
      <c r="I11" s="232">
        <v>0</v>
      </c>
      <c r="J11" s="233">
        <v>0</v>
      </c>
      <c r="K11" s="234">
        <v>0</v>
      </c>
      <c r="L11" s="235">
        <v>0</v>
      </c>
      <c r="M11" s="236">
        <v>0</v>
      </c>
      <c r="N11" s="234">
        <f t="shared" si="0"/>
        <v>0</v>
      </c>
      <c r="O11" s="235">
        <f t="shared" si="1"/>
        <v>0</v>
      </c>
      <c r="P11" s="236">
        <f t="shared" si="2"/>
        <v>0</v>
      </c>
    </row>
    <row r="12" spans="1:16" ht="10.5" customHeight="1">
      <c r="A12" s="224" t="s">
        <v>287</v>
      </c>
      <c r="B12" s="225">
        <v>341</v>
      </c>
      <c r="C12" s="226">
        <v>382</v>
      </c>
      <c r="D12" s="227">
        <v>723</v>
      </c>
      <c r="E12" s="228">
        <f>+'[1]dati artig'!K12-'[1]dati artig'!E12</f>
        <v>-316</v>
      </c>
      <c r="F12" s="229">
        <f>+'[1]dati artig'!L12-'[1]dati artig'!F12</f>
        <v>-77</v>
      </c>
      <c r="G12" s="230">
        <f>+'[1]dati artig'!M12-'[1]dati artig'!G12</f>
        <v>-393</v>
      </c>
      <c r="H12" s="231">
        <v>12.066525123849965</v>
      </c>
      <c r="I12" s="232">
        <v>16.608695652173914</v>
      </c>
      <c r="J12" s="233">
        <v>14.104564962934063</v>
      </c>
      <c r="K12" s="234">
        <f aca="true" t="shared" si="4" ref="K12:K24">(B12/B$58)/($D12/$D$58)</f>
        <v>0.9532746508239625</v>
      </c>
      <c r="L12" s="235">
        <f aca="true" t="shared" si="5" ref="L12:L24">(C12/C$58)/($D12/$D$58)</f>
        <v>1.0457568638841068</v>
      </c>
      <c r="M12" s="236">
        <f aca="true" t="shared" si="6" ref="M12:M24">(D12/D$58)/($D12/$D$58)</f>
        <v>1</v>
      </c>
      <c r="N12" s="234">
        <f t="shared" si="0"/>
        <v>0.5535247024601819</v>
      </c>
      <c r="O12" s="235">
        <f t="shared" si="1"/>
        <v>0.5897582763002085</v>
      </c>
      <c r="P12" s="236">
        <f t="shared" si="2"/>
        <v>0.5720955075072699</v>
      </c>
    </row>
    <row r="13" spans="1:16" ht="10.5" customHeight="1">
      <c r="A13" s="224" t="s">
        <v>288</v>
      </c>
      <c r="B13" s="225">
        <v>2277</v>
      </c>
      <c r="C13" s="226">
        <v>2026</v>
      </c>
      <c r="D13" s="227">
        <v>4303</v>
      </c>
      <c r="E13" s="228">
        <f>+'[1]dati artig'!K13-'[1]dati artig'!E13</f>
        <v>-1078</v>
      </c>
      <c r="F13" s="229">
        <f>+'[1]dati artig'!L13-'[1]dati artig'!F13</f>
        <v>-1216</v>
      </c>
      <c r="G13" s="230">
        <f>+'[1]dati artig'!M13-'[1]dati artig'!G13</f>
        <v>-2294</v>
      </c>
      <c r="H13" s="231">
        <v>25.866181983414744</v>
      </c>
      <c r="I13" s="232">
        <v>22.352162400706092</v>
      </c>
      <c r="J13" s="233">
        <v>24.083505904740584</v>
      </c>
      <c r="K13" s="234">
        <f t="shared" si="4"/>
        <v>1.0695316659567222</v>
      </c>
      <c r="L13" s="235">
        <f t="shared" si="5"/>
        <v>0.931909530245982</v>
      </c>
      <c r="M13" s="236">
        <f t="shared" si="6"/>
        <v>1</v>
      </c>
      <c r="N13" s="234">
        <f t="shared" si="0"/>
        <v>3.696116561588957</v>
      </c>
      <c r="O13" s="235">
        <f t="shared" si="1"/>
        <v>3.1278802821576503</v>
      </c>
      <c r="P13" s="236">
        <f t="shared" si="2"/>
        <v>3.4048782417756325</v>
      </c>
    </row>
    <row r="14" spans="1:16" ht="10.5" customHeight="1">
      <c r="A14" s="224" t="s">
        <v>289</v>
      </c>
      <c r="B14" s="225">
        <v>785</v>
      </c>
      <c r="C14" s="226">
        <v>1523</v>
      </c>
      <c r="D14" s="227">
        <v>2308</v>
      </c>
      <c r="E14" s="228">
        <f>+'[1]dati artig'!K14-'[1]dati artig'!E14</f>
        <v>-182</v>
      </c>
      <c r="F14" s="229">
        <f>+'[1]dati artig'!L14-'[1]dati artig'!F14</f>
        <v>-534</v>
      </c>
      <c r="G14" s="230">
        <f>+'[1]dati artig'!M14-'[1]dati artig'!G14</f>
        <v>-716</v>
      </c>
      <c r="H14" s="231">
        <v>36.39313861845155</v>
      </c>
      <c r="I14" s="232">
        <v>44.966046648951874</v>
      </c>
      <c r="J14" s="233">
        <v>41.63059163059163</v>
      </c>
      <c r="K14" s="234">
        <f t="shared" si="4"/>
        <v>0.687441608746314</v>
      </c>
      <c r="L14" s="235">
        <f t="shared" si="5"/>
        <v>1.3060799334114923</v>
      </c>
      <c r="M14" s="236">
        <f t="shared" si="6"/>
        <v>1</v>
      </c>
      <c r="N14" s="234">
        <f t="shared" si="0"/>
        <v>1.2742430833760785</v>
      </c>
      <c r="O14" s="235">
        <f t="shared" si="1"/>
        <v>2.351313756034601</v>
      </c>
      <c r="P14" s="236">
        <f t="shared" si="2"/>
        <v>1.8262744555003858</v>
      </c>
    </row>
    <row r="15" spans="1:16" ht="10.5" customHeight="1">
      <c r="A15" s="224" t="s">
        <v>290</v>
      </c>
      <c r="B15" s="225">
        <v>1235</v>
      </c>
      <c r="C15" s="226">
        <v>783</v>
      </c>
      <c r="D15" s="227">
        <v>2018</v>
      </c>
      <c r="E15" s="228">
        <f>+'[1]dati artig'!K15-'[1]dati artig'!E15</f>
        <v>-116</v>
      </c>
      <c r="F15" s="229">
        <f>+'[1]dati artig'!L15-'[1]dati artig'!F15</f>
        <v>-129</v>
      </c>
      <c r="G15" s="230">
        <f>+'[1]dati artig'!M15-'[1]dati artig'!G15</f>
        <v>-245</v>
      </c>
      <c r="H15" s="231">
        <v>62.185297079556904</v>
      </c>
      <c r="I15" s="232">
        <v>54.037267080745345</v>
      </c>
      <c r="J15" s="233">
        <v>58.74818049490539</v>
      </c>
      <c r="K15" s="234">
        <f t="shared" si="4"/>
        <v>1.2369375068575927</v>
      </c>
      <c r="L15" s="235">
        <f t="shared" si="5"/>
        <v>0.7679735423810935</v>
      </c>
      <c r="M15" s="236">
        <f t="shared" si="6"/>
        <v>1</v>
      </c>
      <c r="N15" s="234">
        <f t="shared" si="0"/>
        <v>2.00470090187192</v>
      </c>
      <c r="O15" s="235">
        <f t="shared" si="1"/>
        <v>1.2088500794321029</v>
      </c>
      <c r="P15" s="236">
        <f t="shared" si="2"/>
        <v>1.596803228422781</v>
      </c>
    </row>
    <row r="16" spans="1:16" ht="10.5" customHeight="1">
      <c r="A16" s="224" t="s">
        <v>291</v>
      </c>
      <c r="B16" s="225">
        <v>71</v>
      </c>
      <c r="C16" s="226">
        <v>126</v>
      </c>
      <c r="D16" s="227">
        <v>197</v>
      </c>
      <c r="E16" s="228">
        <f>+'[1]dati artig'!K16-'[1]dati artig'!E16</f>
        <v>32</v>
      </c>
      <c r="F16" s="229">
        <f>+'[1]dati artig'!L16-'[1]dati artig'!F16</f>
        <v>33</v>
      </c>
      <c r="G16" s="230">
        <f>+'[1]dati artig'!M16-'[1]dati artig'!G16</f>
        <v>65</v>
      </c>
      <c r="H16" s="231">
        <v>6.7426400759734095</v>
      </c>
      <c r="I16" s="232">
        <v>6.445012787723785</v>
      </c>
      <c r="J16" s="233">
        <v>6.549202127659575</v>
      </c>
      <c r="K16" s="234">
        <f t="shared" si="4"/>
        <v>0.7284405027129294</v>
      </c>
      <c r="L16" s="235">
        <f t="shared" si="5"/>
        <v>1.2659308313991862</v>
      </c>
      <c r="M16" s="236">
        <f t="shared" si="6"/>
        <v>1</v>
      </c>
      <c r="N16" s="234">
        <f t="shared" si="0"/>
        <v>0.11525001136267718</v>
      </c>
      <c r="O16" s="235">
        <f t="shared" si="1"/>
        <v>0.19452759898907404</v>
      </c>
      <c r="P16" s="236">
        <f t="shared" si="2"/>
        <v>0.15588217839409707</v>
      </c>
    </row>
    <row r="17" spans="1:16" ht="10.5" customHeight="1">
      <c r="A17" s="224" t="s">
        <v>292</v>
      </c>
      <c r="B17" s="225">
        <v>325</v>
      </c>
      <c r="C17" s="226">
        <v>522</v>
      </c>
      <c r="D17" s="227">
        <v>847</v>
      </c>
      <c r="E17" s="228">
        <f>+'[1]dati artig'!K17-'[1]dati artig'!E17</f>
        <v>4</v>
      </c>
      <c r="F17" s="229">
        <f>+'[1]dati artig'!L17-'[1]dati artig'!F17</f>
        <v>-34</v>
      </c>
      <c r="G17" s="230">
        <f>+'[1]dati artig'!M17-'[1]dati artig'!G17</f>
        <v>-30</v>
      </c>
      <c r="H17" s="231">
        <v>36.76470588235294</v>
      </c>
      <c r="I17" s="232">
        <v>41.36291600633915</v>
      </c>
      <c r="J17" s="233">
        <v>39.468779123951535</v>
      </c>
      <c r="K17" s="234">
        <f t="shared" si="4"/>
        <v>0.7755359127690991</v>
      </c>
      <c r="L17" s="235">
        <f t="shared" si="5"/>
        <v>1.2198115769579274</v>
      </c>
      <c r="M17" s="236">
        <f t="shared" si="6"/>
        <v>1</v>
      </c>
      <c r="N17" s="234">
        <f t="shared" si="0"/>
        <v>0.5275528689136632</v>
      </c>
      <c r="O17" s="235">
        <f t="shared" si="1"/>
        <v>0.8059000529547352</v>
      </c>
      <c r="P17" s="236">
        <f t="shared" si="2"/>
        <v>0.6702142390852802</v>
      </c>
    </row>
    <row r="18" spans="1:16" ht="10.5" customHeight="1">
      <c r="A18" s="224" t="s">
        <v>293</v>
      </c>
      <c r="B18" s="225">
        <v>1</v>
      </c>
      <c r="C18" s="226">
        <v>15</v>
      </c>
      <c r="D18" s="227">
        <v>16</v>
      </c>
      <c r="E18" s="228">
        <f>+'[1]dati artig'!K18-'[1]dati artig'!E18</f>
        <v>-40</v>
      </c>
      <c r="F18" s="229">
        <f>+'[1]dati artig'!L18-'[1]dati artig'!F18</f>
        <v>10</v>
      </c>
      <c r="G18" s="230">
        <f>+'[1]dati artig'!M18-'[1]dati artig'!G18</f>
        <v>-30</v>
      </c>
      <c r="H18" s="231">
        <v>0.8</v>
      </c>
      <c r="I18" s="232">
        <v>10.204081632653061</v>
      </c>
      <c r="J18" s="233">
        <v>5.88235294117647</v>
      </c>
      <c r="K18" s="234">
        <f t="shared" si="4"/>
        <v>0.1263228688683513</v>
      </c>
      <c r="L18" s="235">
        <f t="shared" si="5"/>
        <v>1.8555682573336285</v>
      </c>
      <c r="M18" s="236">
        <f t="shared" si="6"/>
        <v>1</v>
      </c>
      <c r="N18" s="234">
        <f t="shared" si="0"/>
        <v>0.0016232395966574251</v>
      </c>
      <c r="O18" s="235">
        <f t="shared" si="1"/>
        <v>0.02315804749869929</v>
      </c>
      <c r="P18" s="236">
        <f t="shared" si="2"/>
        <v>0.012660481493936816</v>
      </c>
    </row>
    <row r="19" spans="1:16" ht="10.5" customHeight="1">
      <c r="A19" s="224" t="s">
        <v>294</v>
      </c>
      <c r="B19" s="225">
        <v>33</v>
      </c>
      <c r="C19" s="226">
        <v>53</v>
      </c>
      <c r="D19" s="227">
        <v>86</v>
      </c>
      <c r="E19" s="228">
        <f>+'[1]dati artig'!K19-'[1]dati artig'!E19</f>
        <v>-7</v>
      </c>
      <c r="F19" s="229">
        <f>+'[1]dati artig'!L19-'[1]dati artig'!F19</f>
        <v>-16</v>
      </c>
      <c r="G19" s="230">
        <f>+'[1]dati artig'!M19-'[1]dati artig'!G19</f>
        <v>-23</v>
      </c>
      <c r="H19" s="231">
        <v>1.293610348882791</v>
      </c>
      <c r="I19" s="232">
        <v>9.20138888888889</v>
      </c>
      <c r="J19" s="233">
        <v>2.750239846498241</v>
      </c>
      <c r="K19" s="234">
        <f t="shared" si="4"/>
        <v>0.7755636600289477</v>
      </c>
      <c r="L19" s="235">
        <f t="shared" si="5"/>
        <v>1.2197844048208661</v>
      </c>
      <c r="M19" s="236">
        <f t="shared" si="6"/>
        <v>1</v>
      </c>
      <c r="N19" s="234">
        <f t="shared" si="0"/>
        <v>0.05356690668969503</v>
      </c>
      <c r="O19" s="235">
        <f t="shared" si="1"/>
        <v>0.08182510116207083</v>
      </c>
      <c r="P19" s="236">
        <f t="shared" si="2"/>
        <v>0.06805008802991039</v>
      </c>
    </row>
    <row r="20" spans="1:16" ht="10.5" customHeight="1">
      <c r="A20" s="224" t="s">
        <v>295</v>
      </c>
      <c r="B20" s="225">
        <v>158</v>
      </c>
      <c r="C20" s="226">
        <v>165</v>
      </c>
      <c r="D20" s="227">
        <v>323</v>
      </c>
      <c r="E20" s="228">
        <f>+'[1]dati artig'!K20-'[1]dati artig'!E20</f>
        <v>-24</v>
      </c>
      <c r="F20" s="229">
        <f>+'[1]dati artig'!L20-'[1]dati artig'!F20</f>
        <v>-1</v>
      </c>
      <c r="G20" s="230">
        <f>+'[1]dati artig'!M20-'[1]dati artig'!G20</f>
        <v>-25</v>
      </c>
      <c r="H20" s="231">
        <v>10.279765777488613</v>
      </c>
      <c r="I20" s="232">
        <v>7.102884201463625</v>
      </c>
      <c r="J20" s="233">
        <v>8.367875647668393</v>
      </c>
      <c r="K20" s="234">
        <f t="shared" si="4"/>
        <v>0.9886817724433195</v>
      </c>
      <c r="L20" s="235">
        <f t="shared" si="5"/>
        <v>1.0110836324790051</v>
      </c>
      <c r="M20" s="236">
        <f t="shared" si="6"/>
        <v>1</v>
      </c>
      <c r="N20" s="234">
        <f t="shared" si="0"/>
        <v>0.25647185627187313</v>
      </c>
      <c r="O20" s="235">
        <f t="shared" si="1"/>
        <v>0.2547385224856922</v>
      </c>
      <c r="P20" s="236">
        <f t="shared" si="2"/>
        <v>0.2555834701588495</v>
      </c>
    </row>
    <row r="21" spans="1:16" ht="10.5" customHeight="1">
      <c r="A21" s="224" t="s">
        <v>296</v>
      </c>
      <c r="B21" s="225">
        <v>862</v>
      </c>
      <c r="C21" s="226">
        <v>476</v>
      </c>
      <c r="D21" s="227">
        <v>1338</v>
      </c>
      <c r="E21" s="228">
        <f>+'[1]dati artig'!K21-'[1]dati artig'!E21</f>
        <v>-101</v>
      </c>
      <c r="F21" s="229">
        <f>+'[1]dati artig'!L21-'[1]dati artig'!F21</f>
        <v>19</v>
      </c>
      <c r="G21" s="230">
        <f>+'[1]dati artig'!M21-'[1]dati artig'!G21</f>
        <v>-82</v>
      </c>
      <c r="H21" s="231">
        <v>15.09896654405325</v>
      </c>
      <c r="I21" s="232">
        <v>19.677552707730467</v>
      </c>
      <c r="J21" s="233">
        <v>16.461614173228348</v>
      </c>
      <c r="K21" s="234">
        <f t="shared" si="4"/>
        <v>1.3021263134770564</v>
      </c>
      <c r="L21" s="235">
        <f t="shared" si="5"/>
        <v>0.7041359166842509</v>
      </c>
      <c r="M21" s="236">
        <f t="shared" si="6"/>
        <v>1</v>
      </c>
      <c r="N21" s="234">
        <f t="shared" si="0"/>
        <v>1.3992325323187005</v>
      </c>
      <c r="O21" s="235">
        <f t="shared" si="1"/>
        <v>0.7348820406253909</v>
      </c>
      <c r="P21" s="236">
        <f t="shared" si="2"/>
        <v>1.0587327649304663</v>
      </c>
    </row>
    <row r="22" spans="1:16" ht="10.5" customHeight="1">
      <c r="A22" s="224" t="s">
        <v>297</v>
      </c>
      <c r="B22" s="225">
        <v>10</v>
      </c>
      <c r="C22" s="226">
        <v>25</v>
      </c>
      <c r="D22" s="227">
        <v>35</v>
      </c>
      <c r="E22" s="228">
        <f>+'[1]dati artig'!K22-'[1]dati artig'!E22</f>
        <v>9</v>
      </c>
      <c r="F22" s="229">
        <f>+'[1]dati artig'!L22-'[1]dati artig'!F22</f>
        <v>8</v>
      </c>
      <c r="G22" s="230">
        <f>+'[1]dati artig'!M22-'[1]dati artig'!G22</f>
        <v>17</v>
      </c>
      <c r="H22" s="231">
        <v>1.394700139470014</v>
      </c>
      <c r="I22" s="232">
        <v>2.5</v>
      </c>
      <c r="J22" s="233">
        <v>2.03843913803145</v>
      </c>
      <c r="K22" s="234">
        <f t="shared" si="4"/>
        <v>0.5774759719696061</v>
      </c>
      <c r="L22" s="235">
        <f t="shared" si="5"/>
        <v>1.4137662913018123</v>
      </c>
      <c r="M22" s="236">
        <f t="shared" si="6"/>
        <v>1</v>
      </c>
      <c r="N22" s="234">
        <f t="shared" si="0"/>
        <v>0.01623239596657425</v>
      </c>
      <c r="O22" s="235">
        <f t="shared" si="1"/>
        <v>0.038596745831165485</v>
      </c>
      <c r="P22" s="236">
        <f t="shared" si="2"/>
        <v>0.027694803267986786</v>
      </c>
    </row>
    <row r="23" spans="1:16" ht="10.5" customHeight="1">
      <c r="A23" s="224" t="s">
        <v>298</v>
      </c>
      <c r="B23" s="225">
        <v>2054</v>
      </c>
      <c r="C23" s="226">
        <v>1506</v>
      </c>
      <c r="D23" s="227">
        <v>3560</v>
      </c>
      <c r="E23" s="228">
        <f>+'[1]dati artig'!K23-'[1]dati artig'!E23</f>
        <v>128</v>
      </c>
      <c r="F23" s="229">
        <f>+'[1]dati artig'!L23-'[1]dati artig'!F23</f>
        <v>74</v>
      </c>
      <c r="G23" s="230">
        <f>+'[1]dati artig'!M23-'[1]dati artig'!G23</f>
        <v>202</v>
      </c>
      <c r="H23" s="231">
        <v>33.09167069437732</v>
      </c>
      <c r="I23" s="232">
        <v>26.379400945874938</v>
      </c>
      <c r="J23" s="233">
        <v>29.875797247398456</v>
      </c>
      <c r="K23" s="234">
        <f t="shared" si="4"/>
        <v>1.166144596204915</v>
      </c>
      <c r="L23" s="235">
        <f t="shared" si="5"/>
        <v>0.8372991147698712</v>
      </c>
      <c r="M23" s="236">
        <f t="shared" si="6"/>
        <v>1</v>
      </c>
      <c r="N23" s="234">
        <f t="shared" si="0"/>
        <v>3.334134131534351</v>
      </c>
      <c r="O23" s="235">
        <f t="shared" si="1"/>
        <v>2.325067968869409</v>
      </c>
      <c r="P23" s="236">
        <f t="shared" si="2"/>
        <v>2.8169571324009417</v>
      </c>
    </row>
    <row r="24" spans="1:16" ht="10.5" customHeight="1">
      <c r="A24" s="224" t="s">
        <v>299</v>
      </c>
      <c r="B24" s="225">
        <v>434</v>
      </c>
      <c r="C24" s="226">
        <v>599</v>
      </c>
      <c r="D24" s="227">
        <v>1033</v>
      </c>
      <c r="E24" s="228">
        <f>+'[1]dati artig'!K24-'[1]dati artig'!E24</f>
        <v>108</v>
      </c>
      <c r="F24" s="229">
        <f>+'[1]dati artig'!L24-'[1]dati artig'!F24</f>
        <v>202</v>
      </c>
      <c r="G24" s="230">
        <f>+'[1]dati artig'!M24-'[1]dati artig'!G24</f>
        <v>310</v>
      </c>
      <c r="H24" s="231">
        <v>26.066066066066067</v>
      </c>
      <c r="I24" s="232">
        <v>21.89327485380117</v>
      </c>
      <c r="J24" s="233">
        <v>23.471938195864574</v>
      </c>
      <c r="K24" s="234">
        <f t="shared" si="4"/>
        <v>0.849163602538075</v>
      </c>
      <c r="L24" s="235">
        <f t="shared" si="5"/>
        <v>1.1477099824643753</v>
      </c>
      <c r="M24" s="236">
        <f t="shared" si="6"/>
        <v>1</v>
      </c>
      <c r="N24" s="234">
        <f t="shared" si="0"/>
        <v>0.7044859849493225</v>
      </c>
      <c r="O24" s="235">
        <f t="shared" si="1"/>
        <v>0.9247780301147249</v>
      </c>
      <c r="P24" s="236">
        <f t="shared" si="2"/>
        <v>0.8173923364522957</v>
      </c>
    </row>
    <row r="25" spans="1:16" ht="10.5" customHeight="1">
      <c r="A25" s="224" t="s">
        <v>300</v>
      </c>
      <c r="B25" s="225">
        <v>0</v>
      </c>
      <c r="C25" s="226">
        <v>0</v>
      </c>
      <c r="D25" s="227">
        <v>0</v>
      </c>
      <c r="E25" s="228">
        <f>+'[1]dati artig'!K25-'[1]dati artig'!E25</f>
        <v>0</v>
      </c>
      <c r="F25" s="229">
        <f>+'[1]dati artig'!L25-'[1]dati artig'!F25</f>
        <v>0</v>
      </c>
      <c r="G25" s="230">
        <f>+'[1]dati artig'!M25-'[1]dati artig'!G25</f>
        <v>0</v>
      </c>
      <c r="H25" s="231">
        <v>0</v>
      </c>
      <c r="I25" s="232">
        <v>0</v>
      </c>
      <c r="J25" s="233">
        <v>0</v>
      </c>
      <c r="K25" s="234">
        <v>0</v>
      </c>
      <c r="L25" s="235">
        <v>0</v>
      </c>
      <c r="M25" s="236">
        <v>0</v>
      </c>
      <c r="N25" s="234">
        <f t="shared" si="0"/>
        <v>0</v>
      </c>
      <c r="O25" s="235">
        <f t="shared" si="1"/>
        <v>0</v>
      </c>
      <c r="P25" s="236">
        <f t="shared" si="2"/>
        <v>0</v>
      </c>
    </row>
    <row r="26" spans="1:16" ht="10.5" customHeight="1">
      <c r="A26" s="224" t="s">
        <v>301</v>
      </c>
      <c r="B26" s="225">
        <v>164</v>
      </c>
      <c r="C26" s="226">
        <v>223</v>
      </c>
      <c r="D26" s="227">
        <v>387</v>
      </c>
      <c r="E26" s="228">
        <f>+'[1]dati artig'!K26-'[1]dati artig'!E26</f>
        <v>39</v>
      </c>
      <c r="F26" s="229">
        <f>+'[1]dati artig'!L26-'[1]dati artig'!F26</f>
        <v>-51</v>
      </c>
      <c r="G26" s="230">
        <f>+'[1]dati artig'!M26-'[1]dati artig'!G26</f>
        <v>-12</v>
      </c>
      <c r="H26" s="231">
        <v>13.643926788685523</v>
      </c>
      <c r="I26" s="232">
        <v>19.61301671064204</v>
      </c>
      <c r="J26" s="233">
        <v>16.545532278751605</v>
      </c>
      <c r="K26" s="234">
        <f aca="true" t="shared" si="7" ref="K26:M33">(B26/B$58)/($D26/$D$58)</f>
        <v>0.8565147491228783</v>
      </c>
      <c r="L26" s="235">
        <f t="shared" si="7"/>
        <v>1.1405112045075603</v>
      </c>
      <c r="M26" s="236">
        <f t="shared" si="7"/>
        <v>1</v>
      </c>
      <c r="N26" s="234">
        <f t="shared" si="0"/>
        <v>0.2662112938518177</v>
      </c>
      <c r="O26" s="235">
        <f t="shared" si="1"/>
        <v>0.3442829728139961</v>
      </c>
      <c r="P26" s="236">
        <f t="shared" si="2"/>
        <v>0.3062253961345967</v>
      </c>
    </row>
    <row r="27" spans="1:16" ht="10.5" customHeight="1">
      <c r="A27" s="224" t="s">
        <v>302</v>
      </c>
      <c r="B27" s="225">
        <v>137</v>
      </c>
      <c r="C27" s="226">
        <v>163</v>
      </c>
      <c r="D27" s="227">
        <v>300</v>
      </c>
      <c r="E27" s="228">
        <f>+'[1]dati artig'!K27-'[1]dati artig'!E27</f>
        <v>18</v>
      </c>
      <c r="F27" s="229">
        <f>+'[1]dati artig'!L27-'[1]dati artig'!F27</f>
        <v>46</v>
      </c>
      <c r="G27" s="230">
        <f>+'[1]dati artig'!M27-'[1]dati artig'!G27</f>
        <v>64</v>
      </c>
      <c r="H27" s="231">
        <v>3.326050012138869</v>
      </c>
      <c r="I27" s="232">
        <v>33.265306122448976</v>
      </c>
      <c r="J27" s="233">
        <v>6.509004122369277</v>
      </c>
      <c r="K27" s="234">
        <f t="shared" si="7"/>
        <v>0.922999095198087</v>
      </c>
      <c r="L27" s="235">
        <f t="shared" si="7"/>
        <v>1.0754048922502453</v>
      </c>
      <c r="M27" s="236">
        <f t="shared" si="7"/>
        <v>1</v>
      </c>
      <c r="N27" s="234">
        <f t="shared" si="0"/>
        <v>0.22238382474206722</v>
      </c>
      <c r="O27" s="235">
        <f t="shared" si="1"/>
        <v>0.25165078281919895</v>
      </c>
      <c r="P27" s="236">
        <f t="shared" si="2"/>
        <v>0.2373840280113153</v>
      </c>
    </row>
    <row r="28" spans="1:16" ht="10.5" customHeight="1">
      <c r="A28" s="224" t="s">
        <v>303</v>
      </c>
      <c r="B28" s="225">
        <v>327</v>
      </c>
      <c r="C28" s="226">
        <v>562</v>
      </c>
      <c r="D28" s="227">
        <v>889</v>
      </c>
      <c r="E28" s="228">
        <f>+'[1]dati artig'!K28-'[1]dati artig'!E28</f>
        <v>109</v>
      </c>
      <c r="F28" s="229">
        <f>+'[1]dati artig'!L28-'[1]dati artig'!F28</f>
        <v>125</v>
      </c>
      <c r="G28" s="230">
        <f>+'[1]dati artig'!M28-'[1]dati artig'!G28</f>
        <v>234</v>
      </c>
      <c r="H28" s="231">
        <v>44.12955465587044</v>
      </c>
      <c r="I28" s="232">
        <v>43.8377535101404</v>
      </c>
      <c r="J28" s="233">
        <v>43.944636678200695</v>
      </c>
      <c r="K28" s="234">
        <f t="shared" si="7"/>
        <v>0.7434434757246503</v>
      </c>
      <c r="L28" s="235">
        <f t="shared" si="7"/>
        <v>1.2512388278923126</v>
      </c>
      <c r="M28" s="236">
        <f t="shared" si="7"/>
        <v>1</v>
      </c>
      <c r="N28" s="234">
        <f t="shared" si="0"/>
        <v>0.530799348106978</v>
      </c>
      <c r="O28" s="235">
        <f t="shared" si="1"/>
        <v>0.8676548462846001</v>
      </c>
      <c r="P28" s="236">
        <f t="shared" si="2"/>
        <v>0.7034480030068644</v>
      </c>
    </row>
    <row r="29" spans="1:16" ht="10.5" customHeight="1">
      <c r="A29" s="224" t="s">
        <v>304</v>
      </c>
      <c r="B29" s="225">
        <v>12</v>
      </c>
      <c r="C29" s="226">
        <v>12</v>
      </c>
      <c r="D29" s="227">
        <v>24</v>
      </c>
      <c r="E29" s="228">
        <f>+'[1]dati artig'!K29-'[1]dati artig'!E29</f>
        <v>-12</v>
      </c>
      <c r="F29" s="229">
        <f>+'[1]dati artig'!L29-'[1]dati artig'!F29</f>
        <v>-7</v>
      </c>
      <c r="G29" s="230">
        <f>+'[1]dati artig'!M29-'[1]dati artig'!G29</f>
        <v>-19</v>
      </c>
      <c r="H29" s="231">
        <v>0.7113218731475993</v>
      </c>
      <c r="I29" s="232">
        <v>0.20174848688634836</v>
      </c>
      <c r="J29" s="233">
        <v>0.3143418467583497</v>
      </c>
      <c r="K29" s="234">
        <f t="shared" si="7"/>
        <v>1.0105829509468107</v>
      </c>
      <c r="L29" s="235">
        <f t="shared" si="7"/>
        <v>0.9896364039112687</v>
      </c>
      <c r="M29" s="236">
        <f t="shared" si="7"/>
        <v>1</v>
      </c>
      <c r="N29" s="234">
        <f t="shared" si="0"/>
        <v>0.019478875159889098</v>
      </c>
      <c r="O29" s="235">
        <f t="shared" si="1"/>
        <v>0.01852643799895943</v>
      </c>
      <c r="P29" s="236">
        <f t="shared" si="2"/>
        <v>0.018990722240905224</v>
      </c>
    </row>
    <row r="30" spans="1:16" ht="10.5" customHeight="1">
      <c r="A30" s="224" t="s">
        <v>305</v>
      </c>
      <c r="B30" s="225">
        <v>15</v>
      </c>
      <c r="C30" s="226">
        <v>47</v>
      </c>
      <c r="D30" s="227">
        <v>62</v>
      </c>
      <c r="E30" s="228">
        <f>+'[1]dati artig'!K30-'[1]dati artig'!E30</f>
        <v>-7</v>
      </c>
      <c r="F30" s="229">
        <f>+'[1]dati artig'!L30-'[1]dati artig'!F30</f>
        <v>28</v>
      </c>
      <c r="G30" s="230">
        <f>+'[1]dati artig'!M30-'[1]dati artig'!G30</f>
        <v>21</v>
      </c>
      <c r="H30" s="231">
        <v>17.857142857142858</v>
      </c>
      <c r="I30" s="232">
        <v>6.714285714285714</v>
      </c>
      <c r="J30" s="233">
        <v>7.908163265306123</v>
      </c>
      <c r="K30" s="234">
        <f t="shared" si="7"/>
        <v>0.4889917504581342</v>
      </c>
      <c r="L30" s="235">
        <f t="shared" si="7"/>
        <v>1.500416483349343</v>
      </c>
      <c r="M30" s="236">
        <f t="shared" si="7"/>
        <v>1</v>
      </c>
      <c r="N30" s="234">
        <f t="shared" si="0"/>
        <v>0.024348593949861375</v>
      </c>
      <c r="O30" s="235">
        <f t="shared" si="1"/>
        <v>0.0725618821625911</v>
      </c>
      <c r="P30" s="236">
        <f t="shared" si="2"/>
        <v>0.04905936578900516</v>
      </c>
    </row>
    <row r="31" spans="1:16" ht="10.5" customHeight="1">
      <c r="A31" s="224" t="s">
        <v>306</v>
      </c>
      <c r="B31" s="225">
        <v>389</v>
      </c>
      <c r="C31" s="226">
        <v>833</v>
      </c>
      <c r="D31" s="227">
        <v>1222</v>
      </c>
      <c r="E31" s="228">
        <f>+'[1]dati artig'!K31-'[1]dati artig'!E31</f>
        <v>-37</v>
      </c>
      <c r="F31" s="229">
        <f>+'[1]dati artig'!L31-'[1]dati artig'!F31</f>
        <v>44</v>
      </c>
      <c r="G31" s="230">
        <f>+'[1]dati artig'!M31-'[1]dati artig'!G31</f>
        <v>7</v>
      </c>
      <c r="H31" s="231">
        <v>24.056895485466914</v>
      </c>
      <c r="I31" s="232">
        <v>27.10706150341686</v>
      </c>
      <c r="J31" s="233">
        <v>26.05543710021322</v>
      </c>
      <c r="K31" s="234">
        <f t="shared" si="7"/>
        <v>0.6433989654964146</v>
      </c>
      <c r="L31" s="235">
        <f t="shared" si="7"/>
        <v>1.3492096963307476</v>
      </c>
      <c r="M31" s="236">
        <f t="shared" si="7"/>
        <v>1</v>
      </c>
      <c r="N31" s="234">
        <f t="shared" si="0"/>
        <v>0.6314402030997384</v>
      </c>
      <c r="O31" s="235">
        <f t="shared" si="1"/>
        <v>1.2860435710944338</v>
      </c>
      <c r="P31" s="236">
        <f t="shared" si="2"/>
        <v>0.9669442740994243</v>
      </c>
    </row>
    <row r="32" spans="1:16" ht="10.5" customHeight="1">
      <c r="A32" s="224" t="s">
        <v>307</v>
      </c>
      <c r="B32" s="225">
        <v>14</v>
      </c>
      <c r="C32" s="226">
        <v>46</v>
      </c>
      <c r="D32" s="227">
        <v>60</v>
      </c>
      <c r="E32" s="228">
        <f>+'[1]dati artig'!K32-'[1]dati artig'!E32</f>
        <v>11</v>
      </c>
      <c r="F32" s="229">
        <f>+'[1]dati artig'!L32-'[1]dati artig'!F32</f>
        <v>27</v>
      </c>
      <c r="G32" s="230">
        <f>+'[1]dati artig'!M32-'[1]dati artig'!G32</f>
        <v>38</v>
      </c>
      <c r="H32" s="231">
        <v>18.181818181818183</v>
      </c>
      <c r="I32" s="232">
        <v>16.02787456445993</v>
      </c>
      <c r="J32" s="233">
        <v>16.483516483516482</v>
      </c>
      <c r="K32" s="234">
        <f t="shared" si="7"/>
        <v>0.4716053771085116</v>
      </c>
      <c r="L32" s="235">
        <f t="shared" si="7"/>
        <v>1.5174424859972786</v>
      </c>
      <c r="M32" s="236">
        <f t="shared" si="7"/>
        <v>1</v>
      </c>
      <c r="N32" s="234">
        <f t="shared" si="0"/>
        <v>0.02272535435320395</v>
      </c>
      <c r="O32" s="235">
        <f t="shared" si="1"/>
        <v>0.07101801232934449</v>
      </c>
      <c r="P32" s="236">
        <f t="shared" si="2"/>
        <v>0.047476805602263056</v>
      </c>
    </row>
    <row r="33" spans="1:16" ht="10.5" customHeight="1">
      <c r="A33" s="224" t="s">
        <v>308</v>
      </c>
      <c r="B33" s="225">
        <v>2</v>
      </c>
      <c r="C33" s="226">
        <v>0</v>
      </c>
      <c r="D33" s="227">
        <v>2</v>
      </c>
      <c r="E33" s="228">
        <f>+'[1]dati artig'!K33-'[1]dati artig'!E33</f>
        <v>2</v>
      </c>
      <c r="F33" s="229">
        <f>+'[1]dati artig'!L33-'[1]dati artig'!F33</f>
        <v>0</v>
      </c>
      <c r="G33" s="230">
        <f>+'[1]dati artig'!M33-'[1]dati artig'!G33</f>
        <v>2</v>
      </c>
      <c r="H33" s="231">
        <v>0.1371742112482853</v>
      </c>
      <c r="I33" s="232">
        <v>0</v>
      </c>
      <c r="J33" s="233">
        <v>0.07476635514018691</v>
      </c>
      <c r="K33" s="234">
        <f t="shared" si="7"/>
        <v>2.021165901893621</v>
      </c>
      <c r="L33" s="235">
        <f t="shared" si="7"/>
        <v>0</v>
      </c>
      <c r="M33" s="236">
        <f t="shared" si="7"/>
        <v>1</v>
      </c>
      <c r="N33" s="234">
        <f t="shared" si="0"/>
        <v>0.0032464791933148503</v>
      </c>
      <c r="O33" s="235">
        <f t="shared" si="1"/>
        <v>0</v>
      </c>
      <c r="P33" s="236">
        <f t="shared" si="2"/>
        <v>0.001582560186742102</v>
      </c>
    </row>
    <row r="34" spans="1:16" ht="10.5" customHeight="1">
      <c r="A34" s="224" t="s">
        <v>309</v>
      </c>
      <c r="B34" s="225">
        <v>0</v>
      </c>
      <c r="C34" s="226">
        <v>0</v>
      </c>
      <c r="D34" s="227">
        <v>0</v>
      </c>
      <c r="E34" s="228">
        <f>+'[1]dati artig'!K34-'[1]dati artig'!E34</f>
        <v>-1</v>
      </c>
      <c r="F34" s="229">
        <f>+'[1]dati artig'!L34-'[1]dati artig'!F34</f>
        <v>0</v>
      </c>
      <c r="G34" s="230">
        <f>+'[1]dati artig'!M34-'[1]dati artig'!G34</f>
        <v>-1</v>
      </c>
      <c r="H34" s="231">
        <v>0</v>
      </c>
      <c r="I34" s="232">
        <v>0</v>
      </c>
      <c r="J34" s="233">
        <v>0</v>
      </c>
      <c r="K34" s="234">
        <v>0</v>
      </c>
      <c r="L34" s="235">
        <v>0</v>
      </c>
      <c r="M34" s="236">
        <v>0</v>
      </c>
      <c r="N34" s="234">
        <f t="shared" si="0"/>
        <v>0</v>
      </c>
      <c r="O34" s="235">
        <f t="shared" si="1"/>
        <v>0</v>
      </c>
      <c r="P34" s="236">
        <f t="shared" si="2"/>
        <v>0</v>
      </c>
    </row>
    <row r="35" spans="1:16" ht="10.5" customHeight="1">
      <c r="A35" s="224" t="s">
        <v>310</v>
      </c>
      <c r="B35" s="225">
        <v>10046</v>
      </c>
      <c r="C35" s="226">
        <v>8570</v>
      </c>
      <c r="D35" s="227">
        <v>18616</v>
      </c>
      <c r="E35" s="228">
        <f>+'[1]dati artig'!K35-'[1]dati artig'!E35</f>
        <v>-432</v>
      </c>
      <c r="F35" s="229">
        <f>+'[1]dati artig'!L35-'[1]dati artig'!F35</f>
        <v>1524</v>
      </c>
      <c r="G35" s="230">
        <f>+'[1]dati artig'!M35-'[1]dati artig'!G35</f>
        <v>1092</v>
      </c>
      <c r="H35" s="231">
        <v>56.24860022396416</v>
      </c>
      <c r="I35" s="232">
        <v>54.350583460172494</v>
      </c>
      <c r="J35" s="233">
        <v>55.35862971333413</v>
      </c>
      <c r="K35" s="234">
        <f aca="true" t="shared" si="8" ref="K35:M40">(B35/B$58)/($D35/$D$58)</f>
        <v>1.0907086726699247</v>
      </c>
      <c r="L35" s="235">
        <f t="shared" si="8"/>
        <v>0.9111714634206676</v>
      </c>
      <c r="M35" s="236">
        <f t="shared" si="8"/>
        <v>1</v>
      </c>
      <c r="N35" s="234">
        <f t="shared" si="0"/>
        <v>16.307064988020493</v>
      </c>
      <c r="O35" s="235">
        <f t="shared" si="1"/>
        <v>13.230964470923528</v>
      </c>
      <c r="P35" s="236">
        <f t="shared" si="2"/>
        <v>14.730470218195485</v>
      </c>
    </row>
    <row r="36" spans="1:16" ht="10.5" customHeight="1">
      <c r="A36" s="224" t="s">
        <v>311</v>
      </c>
      <c r="B36" s="225">
        <v>2702</v>
      </c>
      <c r="C36" s="226">
        <v>2848</v>
      </c>
      <c r="D36" s="227">
        <v>5550</v>
      </c>
      <c r="E36" s="228">
        <f>+'[1]dati artig'!K36-'[1]dati artig'!E36</f>
        <v>-11</v>
      </c>
      <c r="F36" s="229">
        <f>+'[1]dati artig'!L36-'[1]dati artig'!F36</f>
        <v>-63</v>
      </c>
      <c r="G36" s="230">
        <f>+'[1]dati artig'!M36-'[1]dati artig'!G36</f>
        <v>-74</v>
      </c>
      <c r="H36" s="231">
        <v>59.021406727828754</v>
      </c>
      <c r="I36" s="232">
        <v>50.2470007057163</v>
      </c>
      <c r="J36" s="233">
        <v>54.16747999219208</v>
      </c>
      <c r="K36" s="234">
        <f t="shared" si="8"/>
        <v>0.9839982462912727</v>
      </c>
      <c r="L36" s="235">
        <f t="shared" si="8"/>
        <v>1.0156700822844298</v>
      </c>
      <c r="M36" s="236">
        <f t="shared" si="8"/>
        <v>1</v>
      </c>
      <c r="N36" s="234">
        <f aca="true" t="shared" si="9" ref="N36:N62">+B36/616052*1000</f>
        <v>4.3859933901683625</v>
      </c>
      <c r="O36" s="235">
        <f aca="true" t="shared" si="10" ref="O36:O62">+C36/647723*1000</f>
        <v>4.396941285086371</v>
      </c>
      <c r="P36" s="236">
        <f aca="true" t="shared" si="11" ref="P36:P62">+D36/1263775*1000</f>
        <v>4.391604518209333</v>
      </c>
    </row>
    <row r="37" spans="1:16" ht="10.5" customHeight="1">
      <c r="A37" s="224" t="s">
        <v>312</v>
      </c>
      <c r="B37" s="225">
        <v>8</v>
      </c>
      <c r="C37" s="226">
        <v>7</v>
      </c>
      <c r="D37" s="227">
        <v>15</v>
      </c>
      <c r="E37" s="228">
        <f>+'[1]dati artig'!K37-'[1]dati artig'!E37</f>
        <v>-324</v>
      </c>
      <c r="F37" s="229">
        <f>+'[1]dati artig'!L37-'[1]dati artig'!F37</f>
        <v>-240</v>
      </c>
      <c r="G37" s="230">
        <f>+'[1]dati artig'!M37-'[1]dati artig'!G37</f>
        <v>-564</v>
      </c>
      <c r="H37" s="231">
        <v>0.12987012987012986</v>
      </c>
      <c r="I37" s="232">
        <v>0.0688840779374139</v>
      </c>
      <c r="J37" s="233">
        <v>0.09190050238941305</v>
      </c>
      <c r="K37" s="234">
        <f t="shared" si="8"/>
        <v>1.0779551476765978</v>
      </c>
      <c r="L37" s="235">
        <f t="shared" si="8"/>
        <v>0.9236606436505174</v>
      </c>
      <c r="M37" s="236">
        <f t="shared" si="8"/>
        <v>1</v>
      </c>
      <c r="N37" s="234">
        <f t="shared" si="9"/>
        <v>0.012985916773259401</v>
      </c>
      <c r="O37" s="235">
        <f t="shared" si="10"/>
        <v>0.010807088832726335</v>
      </c>
      <c r="P37" s="236">
        <f t="shared" si="11"/>
        <v>0.011869201400565764</v>
      </c>
    </row>
    <row r="38" spans="1:16" ht="10.5" customHeight="1">
      <c r="A38" s="224" t="s">
        <v>313</v>
      </c>
      <c r="B38" s="225">
        <v>696</v>
      </c>
      <c r="C38" s="226">
        <v>931</v>
      </c>
      <c r="D38" s="227">
        <v>1627</v>
      </c>
      <c r="E38" s="228">
        <f>+'[1]dati artig'!K38-'[1]dati artig'!E38</f>
        <v>-1727</v>
      </c>
      <c r="F38" s="229">
        <f>+'[1]dati artig'!L38-'[1]dati artig'!F38</f>
        <v>-1004</v>
      </c>
      <c r="G38" s="230">
        <f>+'[1]dati artig'!M38-'[1]dati artig'!G38</f>
        <v>-2731</v>
      </c>
      <c r="H38" s="231">
        <v>3.8315441783649873</v>
      </c>
      <c r="I38" s="232">
        <v>5.440944421717024</v>
      </c>
      <c r="J38" s="233">
        <v>4.612200929810636</v>
      </c>
      <c r="K38" s="234">
        <f t="shared" si="8"/>
        <v>0.8646167595070439</v>
      </c>
      <c r="L38" s="235">
        <f t="shared" si="8"/>
        <v>1.132577126049651</v>
      </c>
      <c r="M38" s="236">
        <f t="shared" si="8"/>
        <v>1</v>
      </c>
      <c r="N38" s="234">
        <f t="shared" si="9"/>
        <v>1.1297747592735679</v>
      </c>
      <c r="O38" s="235">
        <f t="shared" si="10"/>
        <v>1.4373428147526024</v>
      </c>
      <c r="P38" s="236">
        <f t="shared" si="11"/>
        <v>1.2874127119147</v>
      </c>
    </row>
    <row r="39" spans="1:16" ht="10.5" customHeight="1">
      <c r="A39" s="224" t="s">
        <v>314</v>
      </c>
      <c r="B39" s="225">
        <v>396</v>
      </c>
      <c r="C39" s="226">
        <v>452</v>
      </c>
      <c r="D39" s="227">
        <v>848</v>
      </c>
      <c r="E39" s="228">
        <f>+'[1]dati artig'!K39-'[1]dati artig'!E39</f>
        <v>-609</v>
      </c>
      <c r="F39" s="229">
        <f>+'[1]dati artig'!L39-'[1]dati artig'!F39</f>
        <v>-334</v>
      </c>
      <c r="G39" s="230">
        <f>+'[1]dati artig'!M39-'[1]dati artig'!G39</f>
        <v>-943</v>
      </c>
      <c r="H39" s="231">
        <v>5.282112845138055</v>
      </c>
      <c r="I39" s="232">
        <v>5.855680787666796</v>
      </c>
      <c r="J39" s="233">
        <v>5.573080967402734</v>
      </c>
      <c r="K39" s="234">
        <f t="shared" si="8"/>
        <v>0.943846340978625</v>
      </c>
      <c r="L39" s="235">
        <f t="shared" si="8"/>
        <v>1.0549897513393713</v>
      </c>
      <c r="M39" s="236">
        <f t="shared" si="8"/>
        <v>1</v>
      </c>
      <c r="N39" s="234">
        <f t="shared" si="9"/>
        <v>0.6428028802763404</v>
      </c>
      <c r="O39" s="235">
        <f t="shared" si="10"/>
        <v>0.6978291646274719</v>
      </c>
      <c r="P39" s="236">
        <f t="shared" si="11"/>
        <v>0.6710055191786513</v>
      </c>
    </row>
    <row r="40" spans="1:16" ht="10.5" customHeight="1">
      <c r="A40" s="224" t="s">
        <v>315</v>
      </c>
      <c r="B40" s="225">
        <v>1619</v>
      </c>
      <c r="C40" s="226">
        <v>1924</v>
      </c>
      <c r="D40" s="227">
        <v>3543</v>
      </c>
      <c r="E40" s="228">
        <f>+'[1]dati artig'!K40-'[1]dati artig'!E40</f>
        <v>440</v>
      </c>
      <c r="F40" s="229">
        <f>+'[1]dati artig'!L40-'[1]dati artig'!F40</f>
        <v>987</v>
      </c>
      <c r="G40" s="230">
        <f>+'[1]dati artig'!M40-'[1]dati artig'!G40</f>
        <v>1427</v>
      </c>
      <c r="H40" s="231">
        <v>36.84569868001821</v>
      </c>
      <c r="I40" s="232">
        <v>32.20083682008369</v>
      </c>
      <c r="J40" s="233">
        <v>34.16915806731603</v>
      </c>
      <c r="K40" s="234">
        <f t="shared" si="8"/>
        <v>0.9235866765920894</v>
      </c>
      <c r="L40" s="235">
        <f t="shared" si="8"/>
        <v>1.0748294897687163</v>
      </c>
      <c r="M40" s="236">
        <f t="shared" si="8"/>
        <v>1</v>
      </c>
      <c r="N40" s="234">
        <f t="shared" si="9"/>
        <v>2.628024906988371</v>
      </c>
      <c r="O40" s="235">
        <f t="shared" si="10"/>
        <v>2.9704055591664953</v>
      </c>
      <c r="P40" s="236">
        <f t="shared" si="11"/>
        <v>2.8035053708136335</v>
      </c>
    </row>
    <row r="41" spans="1:16" ht="10.5" customHeight="1">
      <c r="A41" s="224" t="s">
        <v>316</v>
      </c>
      <c r="B41" s="225">
        <v>0</v>
      </c>
      <c r="C41" s="226">
        <v>0</v>
      </c>
      <c r="D41" s="227">
        <v>0</v>
      </c>
      <c r="E41" s="228">
        <f>+'[1]dati artig'!K41-'[1]dati artig'!E41</f>
        <v>0</v>
      </c>
      <c r="F41" s="229">
        <f>+'[1]dati artig'!L41-'[1]dati artig'!F41</f>
        <v>0</v>
      </c>
      <c r="G41" s="230">
        <f>+'[1]dati artig'!M41-'[1]dati artig'!G41</f>
        <v>0</v>
      </c>
      <c r="H41" s="231">
        <v>0</v>
      </c>
      <c r="I41" s="232">
        <v>0</v>
      </c>
      <c r="J41" s="233">
        <v>0</v>
      </c>
      <c r="K41" s="234">
        <v>0</v>
      </c>
      <c r="L41" s="235">
        <v>0</v>
      </c>
      <c r="M41" s="236">
        <v>0</v>
      </c>
      <c r="N41" s="234">
        <f t="shared" si="9"/>
        <v>0</v>
      </c>
      <c r="O41" s="235">
        <f t="shared" si="10"/>
        <v>0</v>
      </c>
      <c r="P41" s="236">
        <f t="shared" si="11"/>
        <v>0</v>
      </c>
    </row>
    <row r="42" spans="1:16" ht="10.5" customHeight="1">
      <c r="A42" s="224" t="s">
        <v>317</v>
      </c>
      <c r="B42" s="225">
        <v>0</v>
      </c>
      <c r="C42" s="226">
        <v>0</v>
      </c>
      <c r="D42" s="227">
        <v>0</v>
      </c>
      <c r="E42" s="228">
        <f>+'[1]dati artig'!K42-'[1]dati artig'!E42</f>
        <v>0</v>
      </c>
      <c r="F42" s="229">
        <f>+'[1]dati artig'!L42-'[1]dati artig'!F42</f>
        <v>0</v>
      </c>
      <c r="G42" s="230">
        <f>+'[1]dati artig'!M42-'[1]dati artig'!G42</f>
        <v>0</v>
      </c>
      <c r="H42" s="231">
        <v>0</v>
      </c>
      <c r="I42" s="232">
        <v>0</v>
      </c>
      <c r="J42" s="233">
        <v>0</v>
      </c>
      <c r="K42" s="234">
        <v>0</v>
      </c>
      <c r="L42" s="235">
        <v>0</v>
      </c>
      <c r="M42" s="236">
        <v>0</v>
      </c>
      <c r="N42" s="234">
        <f t="shared" si="9"/>
        <v>0</v>
      </c>
      <c r="O42" s="235">
        <f t="shared" si="10"/>
        <v>0</v>
      </c>
      <c r="P42" s="236">
        <f t="shared" si="11"/>
        <v>0</v>
      </c>
    </row>
    <row r="43" spans="1:16" ht="10.5" customHeight="1">
      <c r="A43" s="224" t="s">
        <v>318</v>
      </c>
      <c r="B43" s="225">
        <v>22</v>
      </c>
      <c r="C43" s="226">
        <v>28</v>
      </c>
      <c r="D43" s="227">
        <v>50</v>
      </c>
      <c r="E43" s="228">
        <f>+'[1]dati artig'!K43-'[1]dati artig'!E43</f>
        <v>-40</v>
      </c>
      <c r="F43" s="229">
        <f>+'[1]dati artig'!L43-'[1]dati artig'!F43</f>
        <v>-82</v>
      </c>
      <c r="G43" s="230">
        <f>+'[1]dati artig'!M43-'[1]dati artig'!G43</f>
        <v>-122</v>
      </c>
      <c r="H43" s="231">
        <v>2.268041237113402</v>
      </c>
      <c r="I43" s="232">
        <v>2.5316455696202533</v>
      </c>
      <c r="J43" s="233">
        <v>2.4084778420038537</v>
      </c>
      <c r="K43" s="234">
        <f aca="true" t="shared" si="12" ref="K43:M44">(B43/B$58)/($D43/$D$58)</f>
        <v>0.8893129968331934</v>
      </c>
      <c r="L43" s="235">
        <f t="shared" si="12"/>
        <v>1.1083927723806208</v>
      </c>
      <c r="M43" s="236">
        <f t="shared" si="12"/>
        <v>1</v>
      </c>
      <c r="N43" s="234">
        <f t="shared" si="9"/>
        <v>0.03571127112646335</v>
      </c>
      <c r="O43" s="235">
        <f t="shared" si="10"/>
        <v>0.04322835533090534</v>
      </c>
      <c r="P43" s="236">
        <f t="shared" si="11"/>
        <v>0.039564004668552546</v>
      </c>
    </row>
    <row r="44" spans="1:16" ht="10.5" customHeight="1">
      <c r="A44" s="224" t="s">
        <v>319</v>
      </c>
      <c r="B44" s="225">
        <v>17</v>
      </c>
      <c r="C44" s="226">
        <v>2</v>
      </c>
      <c r="D44" s="227">
        <v>19</v>
      </c>
      <c r="E44" s="228">
        <f>+'[1]dati artig'!K44-'[1]dati artig'!E44</f>
        <v>15</v>
      </c>
      <c r="F44" s="229">
        <f>+'[1]dati artig'!L44-'[1]dati artig'!F44</f>
        <v>2</v>
      </c>
      <c r="G44" s="230">
        <f>+'[1]dati artig'!M44-'[1]dati artig'!G44</f>
        <v>17</v>
      </c>
      <c r="H44" s="231">
        <v>0.5642217059409227</v>
      </c>
      <c r="I44" s="232">
        <v>0.052576235541535225</v>
      </c>
      <c r="J44" s="233">
        <v>0.27871497726272554</v>
      </c>
      <c r="K44" s="234">
        <f t="shared" si="12"/>
        <v>1.8084115964311345</v>
      </c>
      <c r="L44" s="235">
        <f t="shared" si="12"/>
        <v>0.20834450608658286</v>
      </c>
      <c r="M44" s="236">
        <f t="shared" si="12"/>
        <v>1</v>
      </c>
      <c r="N44" s="234">
        <f t="shared" si="9"/>
        <v>0.027595073143176226</v>
      </c>
      <c r="O44" s="235">
        <f t="shared" si="10"/>
        <v>0.0030877396664932386</v>
      </c>
      <c r="P44" s="236">
        <f t="shared" si="11"/>
        <v>0.01503432177404997</v>
      </c>
    </row>
    <row r="45" spans="1:16" ht="10.5" customHeight="1">
      <c r="A45" s="224" t="s">
        <v>320</v>
      </c>
      <c r="B45" s="225">
        <v>0</v>
      </c>
      <c r="C45" s="226">
        <v>0</v>
      </c>
      <c r="D45" s="227">
        <v>0</v>
      </c>
      <c r="E45" s="228">
        <f>+'[1]dati artig'!K45-'[1]dati artig'!E45</f>
        <v>0</v>
      </c>
      <c r="F45" s="229">
        <f>+'[1]dati artig'!L45-'[1]dati artig'!F45</f>
        <v>0</v>
      </c>
      <c r="G45" s="230">
        <f>+'[1]dati artig'!M45-'[1]dati artig'!G45</f>
        <v>0</v>
      </c>
      <c r="H45" s="232">
        <v>0</v>
      </c>
      <c r="I45" s="232">
        <v>0</v>
      </c>
      <c r="J45" s="232">
        <v>0</v>
      </c>
      <c r="K45" s="234">
        <v>0</v>
      </c>
      <c r="L45" s="235">
        <v>0</v>
      </c>
      <c r="M45" s="236">
        <v>0</v>
      </c>
      <c r="N45" s="234">
        <f t="shared" si="9"/>
        <v>0</v>
      </c>
      <c r="O45" s="235">
        <f t="shared" si="10"/>
        <v>0</v>
      </c>
      <c r="P45" s="236">
        <f t="shared" si="11"/>
        <v>0</v>
      </c>
    </row>
    <row r="46" spans="1:16" ht="10.5" customHeight="1">
      <c r="A46" s="224" t="s">
        <v>321</v>
      </c>
      <c r="B46" s="225">
        <v>0</v>
      </c>
      <c r="C46" s="226">
        <v>0</v>
      </c>
      <c r="D46" s="227">
        <v>0</v>
      </c>
      <c r="E46" s="228">
        <f>+'[1]dati artig'!K46-'[1]dati artig'!E46</f>
        <v>-1</v>
      </c>
      <c r="F46" s="229">
        <f>+'[1]dati artig'!L46-'[1]dati artig'!F46</f>
        <v>0</v>
      </c>
      <c r="G46" s="230">
        <f>+'[1]dati artig'!M46-'[1]dati artig'!G46</f>
        <v>-1</v>
      </c>
      <c r="H46" s="231">
        <v>0</v>
      </c>
      <c r="I46" s="232">
        <v>0</v>
      </c>
      <c r="J46" s="233">
        <v>0</v>
      </c>
      <c r="K46" s="234">
        <v>0</v>
      </c>
      <c r="L46" s="235">
        <v>0</v>
      </c>
      <c r="M46" s="236">
        <v>0</v>
      </c>
      <c r="N46" s="234">
        <f t="shared" si="9"/>
        <v>0</v>
      </c>
      <c r="O46" s="235">
        <f t="shared" si="10"/>
        <v>0</v>
      </c>
      <c r="P46" s="236">
        <f t="shared" si="11"/>
        <v>0</v>
      </c>
    </row>
    <row r="47" spans="1:16" ht="10.5" customHeight="1">
      <c r="A47" s="224" t="s">
        <v>322</v>
      </c>
      <c r="B47" s="225">
        <v>0</v>
      </c>
      <c r="C47" s="226">
        <v>0</v>
      </c>
      <c r="D47" s="227">
        <v>0</v>
      </c>
      <c r="E47" s="228">
        <f>+'[1]dati artig'!K47-'[1]dati artig'!E47</f>
        <v>-1</v>
      </c>
      <c r="F47" s="229">
        <f>+'[1]dati artig'!L47-'[1]dati artig'!F47</f>
        <v>0</v>
      </c>
      <c r="G47" s="230">
        <f>+'[1]dati artig'!M47-'[1]dati artig'!G47</f>
        <v>-1</v>
      </c>
      <c r="H47" s="231">
        <v>0</v>
      </c>
      <c r="I47" s="232">
        <v>0</v>
      </c>
      <c r="J47" s="233">
        <v>0</v>
      </c>
      <c r="K47" s="234">
        <v>0</v>
      </c>
      <c r="L47" s="235">
        <v>0</v>
      </c>
      <c r="M47" s="236">
        <v>0</v>
      </c>
      <c r="N47" s="234">
        <f t="shared" si="9"/>
        <v>0</v>
      </c>
      <c r="O47" s="235">
        <f t="shared" si="10"/>
        <v>0</v>
      </c>
      <c r="P47" s="236">
        <f t="shared" si="11"/>
        <v>0</v>
      </c>
    </row>
    <row r="48" spans="1:16" ht="10.5" customHeight="1">
      <c r="A48" s="224" t="s">
        <v>323</v>
      </c>
      <c r="B48" s="225">
        <v>0</v>
      </c>
      <c r="C48" s="226">
        <v>0</v>
      </c>
      <c r="D48" s="227">
        <v>0</v>
      </c>
      <c r="E48" s="228">
        <f>+'[1]dati artig'!K48-'[1]dati artig'!E48</f>
        <v>-4</v>
      </c>
      <c r="F48" s="229">
        <f>+'[1]dati artig'!L48-'[1]dati artig'!F48</f>
        <v>-1</v>
      </c>
      <c r="G48" s="230">
        <f>+'[1]dati artig'!M48-'[1]dati artig'!G48</f>
        <v>-5</v>
      </c>
      <c r="H48" s="231">
        <v>0</v>
      </c>
      <c r="I48" s="232">
        <v>0</v>
      </c>
      <c r="J48" s="233">
        <v>0</v>
      </c>
      <c r="K48" s="234">
        <v>0</v>
      </c>
      <c r="L48" s="235">
        <v>0</v>
      </c>
      <c r="M48" s="236">
        <v>0</v>
      </c>
      <c r="N48" s="234">
        <f t="shared" si="9"/>
        <v>0</v>
      </c>
      <c r="O48" s="235">
        <f t="shared" si="10"/>
        <v>0</v>
      </c>
      <c r="P48" s="236">
        <f t="shared" si="11"/>
        <v>0</v>
      </c>
    </row>
    <row r="49" spans="1:16" ht="10.5" customHeight="1">
      <c r="A49" s="224" t="s">
        <v>324</v>
      </c>
      <c r="B49" s="225">
        <v>1</v>
      </c>
      <c r="C49" s="226">
        <v>0</v>
      </c>
      <c r="D49" s="227">
        <v>1</v>
      </c>
      <c r="E49" s="228">
        <f>+'[1]dati artig'!K49-'[1]dati artig'!E49</f>
        <v>-1</v>
      </c>
      <c r="F49" s="229">
        <f>+'[1]dati artig'!L49-'[1]dati artig'!F49</f>
        <v>0</v>
      </c>
      <c r="G49" s="230">
        <f>+'[1]dati artig'!M49-'[1]dati artig'!G49</f>
        <v>-1</v>
      </c>
      <c r="H49" s="231">
        <v>0.9009009009009009</v>
      </c>
      <c r="I49" s="232">
        <v>0</v>
      </c>
      <c r="J49" s="233">
        <v>0.398406374501992</v>
      </c>
      <c r="K49" s="234">
        <f aca="true" t="shared" si="13" ref="K49:M52">(B49/B$58)/($D49/$D$58)</f>
        <v>2.021165901893621</v>
      </c>
      <c r="L49" s="235">
        <f t="shared" si="13"/>
        <v>0</v>
      </c>
      <c r="M49" s="236">
        <f t="shared" si="13"/>
        <v>1</v>
      </c>
      <c r="N49" s="234">
        <f t="shared" si="9"/>
        <v>0.0016232395966574251</v>
      </c>
      <c r="O49" s="235">
        <f t="shared" si="10"/>
        <v>0</v>
      </c>
      <c r="P49" s="236">
        <f t="shared" si="11"/>
        <v>0.000791280093371051</v>
      </c>
    </row>
    <row r="50" spans="1:16" ht="10.5" customHeight="1">
      <c r="A50" s="224" t="s">
        <v>325</v>
      </c>
      <c r="B50" s="225">
        <v>104</v>
      </c>
      <c r="C50" s="226">
        <v>145</v>
      </c>
      <c r="D50" s="227">
        <v>249</v>
      </c>
      <c r="E50" s="228">
        <f>+'[1]dati artig'!K50-'[1]dati artig'!E50</f>
        <v>84</v>
      </c>
      <c r="F50" s="229">
        <f>+'[1]dati artig'!L50-'[1]dati artig'!F50</f>
        <v>86</v>
      </c>
      <c r="G50" s="230">
        <f>+'[1]dati artig'!M50-'[1]dati artig'!G50</f>
        <v>170</v>
      </c>
      <c r="H50" s="231">
        <v>13.648293963254593</v>
      </c>
      <c r="I50" s="232">
        <v>10.646108663729809</v>
      </c>
      <c r="J50" s="233">
        <v>11.72316384180791</v>
      </c>
      <c r="K50" s="234">
        <f t="shared" si="13"/>
        <v>0.844181742156372</v>
      </c>
      <c r="L50" s="235">
        <f t="shared" si="13"/>
        <v>1.1525885828685458</v>
      </c>
      <c r="M50" s="236">
        <f t="shared" si="13"/>
        <v>1</v>
      </c>
      <c r="N50" s="234">
        <f t="shared" si="9"/>
        <v>0.1688169180523722</v>
      </c>
      <c r="O50" s="235">
        <f t="shared" si="10"/>
        <v>0.2238611258207598</v>
      </c>
      <c r="P50" s="236">
        <f t="shared" si="11"/>
        <v>0.19702874324939168</v>
      </c>
    </row>
    <row r="51" spans="1:16" ht="10.5" customHeight="1">
      <c r="A51" s="224" t="s">
        <v>326</v>
      </c>
      <c r="B51" s="225">
        <v>5</v>
      </c>
      <c r="C51" s="226">
        <v>0</v>
      </c>
      <c r="D51" s="227">
        <v>5</v>
      </c>
      <c r="E51" s="228">
        <f>+'[1]dati artig'!K51-'[1]dati artig'!E51</f>
        <v>5</v>
      </c>
      <c r="F51" s="229">
        <f>+'[1]dati artig'!L51-'[1]dati artig'!F51</f>
        <v>0</v>
      </c>
      <c r="G51" s="230">
        <f>+'[1]dati artig'!M51-'[1]dati artig'!G51</f>
        <v>5</v>
      </c>
      <c r="H51" s="231">
        <v>2.3923444976076556</v>
      </c>
      <c r="I51" s="232">
        <v>0</v>
      </c>
      <c r="J51" s="233">
        <v>1.0660980810234542</v>
      </c>
      <c r="K51" s="234">
        <f t="shared" si="13"/>
        <v>2.021165901893621</v>
      </c>
      <c r="L51" s="235">
        <f t="shared" si="13"/>
        <v>0</v>
      </c>
      <c r="M51" s="236">
        <f t="shared" si="13"/>
        <v>1</v>
      </c>
      <c r="N51" s="234">
        <f t="shared" si="9"/>
        <v>0.008116197983287126</v>
      </c>
      <c r="O51" s="235">
        <f t="shared" si="10"/>
        <v>0</v>
      </c>
      <c r="P51" s="236">
        <f t="shared" si="11"/>
        <v>0.003956400466855255</v>
      </c>
    </row>
    <row r="52" spans="1:16" ht="10.5" customHeight="1">
      <c r="A52" s="224" t="s">
        <v>327</v>
      </c>
      <c r="B52" s="225">
        <v>691</v>
      </c>
      <c r="C52" s="226">
        <v>1067</v>
      </c>
      <c r="D52" s="227">
        <v>1758</v>
      </c>
      <c r="E52" s="228">
        <f>+'[1]dati artig'!K52-'[1]dati artig'!E52</f>
        <v>156</v>
      </c>
      <c r="F52" s="229">
        <f>+'[1]dati artig'!L52-'[1]dati artig'!F52</f>
        <v>359</v>
      </c>
      <c r="G52" s="230">
        <f>+'[1]dati artig'!M52-'[1]dati artig'!G52</f>
        <v>515</v>
      </c>
      <c r="H52" s="231">
        <v>8.312281968001924</v>
      </c>
      <c r="I52" s="232">
        <v>9.161157379582725</v>
      </c>
      <c r="J52" s="233">
        <v>8.807615230460922</v>
      </c>
      <c r="K52" s="234">
        <f t="shared" si="13"/>
        <v>0.7944400672403256</v>
      </c>
      <c r="L52" s="235">
        <f t="shared" si="13"/>
        <v>1.2012992525293786</v>
      </c>
      <c r="M52" s="236">
        <f t="shared" si="13"/>
        <v>1</v>
      </c>
      <c r="N52" s="234">
        <f t="shared" si="9"/>
        <v>1.1216585612902807</v>
      </c>
      <c r="O52" s="235">
        <f t="shared" si="10"/>
        <v>1.6473091120741428</v>
      </c>
      <c r="P52" s="236">
        <f t="shared" si="11"/>
        <v>1.3910704041463078</v>
      </c>
    </row>
    <row r="53" spans="1:16" ht="10.5" customHeight="1">
      <c r="A53" s="224" t="s">
        <v>328</v>
      </c>
      <c r="B53" s="225">
        <v>0</v>
      </c>
      <c r="C53" s="226">
        <v>0</v>
      </c>
      <c r="D53" s="227">
        <v>0</v>
      </c>
      <c r="E53" s="228">
        <f>+'[1]dati artig'!K53-'[1]dati artig'!E53</f>
        <v>-1</v>
      </c>
      <c r="F53" s="229">
        <f>+'[1]dati artig'!L53-'[1]dati artig'!F53</f>
        <v>-1</v>
      </c>
      <c r="G53" s="230">
        <f>+'[1]dati artig'!M53-'[1]dati artig'!G53</f>
        <v>-2</v>
      </c>
      <c r="H53" s="231">
        <v>0</v>
      </c>
      <c r="I53" s="232">
        <v>0</v>
      </c>
      <c r="J53" s="233">
        <v>0</v>
      </c>
      <c r="K53" s="234">
        <v>0</v>
      </c>
      <c r="L53" s="235">
        <v>0</v>
      </c>
      <c r="M53" s="236">
        <v>0</v>
      </c>
      <c r="N53" s="234">
        <f t="shared" si="9"/>
        <v>0</v>
      </c>
      <c r="O53" s="235">
        <f t="shared" si="10"/>
        <v>0</v>
      </c>
      <c r="P53" s="236">
        <f t="shared" si="11"/>
        <v>0</v>
      </c>
    </row>
    <row r="54" spans="1:16" ht="10.5" customHeight="1">
      <c r="A54" s="224" t="s">
        <v>329</v>
      </c>
      <c r="B54" s="225">
        <v>0</v>
      </c>
      <c r="C54" s="226">
        <v>0</v>
      </c>
      <c r="D54" s="227">
        <v>0</v>
      </c>
      <c r="E54" s="228">
        <f>+'[1]dati artig'!K54-'[1]dati artig'!E54</f>
        <v>0</v>
      </c>
      <c r="F54" s="229">
        <f>+'[1]dati artig'!L54-'[1]dati artig'!F54</f>
        <v>0</v>
      </c>
      <c r="G54" s="230">
        <f>+'[1]dati artig'!M54-'[1]dati artig'!G54</f>
        <v>0</v>
      </c>
      <c r="H54" s="231">
        <v>0</v>
      </c>
      <c r="I54" s="232">
        <v>0</v>
      </c>
      <c r="J54" s="233">
        <v>0</v>
      </c>
      <c r="K54" s="234">
        <v>0</v>
      </c>
      <c r="L54" s="235">
        <v>0</v>
      </c>
      <c r="M54" s="236">
        <v>0</v>
      </c>
      <c r="N54" s="234">
        <f t="shared" si="9"/>
        <v>0</v>
      </c>
      <c r="O54" s="235">
        <f t="shared" si="10"/>
        <v>0</v>
      </c>
      <c r="P54" s="236">
        <f t="shared" si="11"/>
        <v>0</v>
      </c>
    </row>
    <row r="55" spans="1:16" ht="10.5" customHeight="1">
      <c r="A55" s="224" t="s">
        <v>330</v>
      </c>
      <c r="B55" s="225">
        <v>34</v>
      </c>
      <c r="C55" s="226">
        <v>43</v>
      </c>
      <c r="D55" s="227">
        <v>77</v>
      </c>
      <c r="E55" s="228">
        <f>+'[1]dati artig'!K55-'[1]dati artig'!E55</f>
        <v>3</v>
      </c>
      <c r="F55" s="229">
        <f>+'[1]dati artig'!L55-'[1]dati artig'!F55</f>
        <v>8</v>
      </c>
      <c r="G55" s="230">
        <f>+'[1]dati artig'!M55-'[1]dati artig'!G55</f>
        <v>11</v>
      </c>
      <c r="H55" s="231">
        <v>13.654618473895583</v>
      </c>
      <c r="I55" s="232">
        <v>4.919908466819222</v>
      </c>
      <c r="J55" s="233">
        <v>6.8566340160284955</v>
      </c>
      <c r="K55" s="234">
        <f aca="true" t="shared" si="14" ref="K55:M62">(B55/B$58)/($D55/$D$58)</f>
        <v>0.8924628657712094</v>
      </c>
      <c r="L55" s="235">
        <f t="shared" si="14"/>
        <v>1.1053081913814171</v>
      </c>
      <c r="M55" s="236">
        <f t="shared" si="14"/>
        <v>1</v>
      </c>
      <c r="N55" s="234">
        <f t="shared" si="9"/>
        <v>0.05519014628635245</v>
      </c>
      <c r="O55" s="235">
        <f t="shared" si="10"/>
        <v>0.06638640282960463</v>
      </c>
      <c r="P55" s="236">
        <f t="shared" si="11"/>
        <v>0.06092856718957093</v>
      </c>
    </row>
    <row r="56" spans="1:16" ht="10.5" customHeight="1">
      <c r="A56" s="224" t="s">
        <v>331</v>
      </c>
      <c r="B56" s="225">
        <v>19</v>
      </c>
      <c r="C56" s="226">
        <v>32</v>
      </c>
      <c r="D56" s="227">
        <v>51</v>
      </c>
      <c r="E56" s="228">
        <f>+'[1]dati artig'!K56-'[1]dati artig'!E56</f>
        <v>17</v>
      </c>
      <c r="F56" s="229">
        <f>+'[1]dati artig'!L56-'[1]dati artig'!F56</f>
        <v>30</v>
      </c>
      <c r="G56" s="230">
        <f>+'[1]dati artig'!M56-'[1]dati artig'!G56</f>
        <v>47</v>
      </c>
      <c r="H56" s="231">
        <v>2.4675324675324677</v>
      </c>
      <c r="I56" s="232">
        <v>3.945745992601726</v>
      </c>
      <c r="J56" s="233">
        <v>3.225806451612903</v>
      </c>
      <c r="K56" s="234">
        <f t="shared" si="14"/>
        <v>0.7529833752152706</v>
      </c>
      <c r="L56" s="235">
        <f t="shared" si="14"/>
        <v>1.241896663731788</v>
      </c>
      <c r="M56" s="236">
        <f t="shared" si="14"/>
        <v>1</v>
      </c>
      <c r="N56" s="234">
        <f t="shared" si="9"/>
        <v>0.030841552336491076</v>
      </c>
      <c r="O56" s="235">
        <f t="shared" si="10"/>
        <v>0.04940383466389182</v>
      </c>
      <c r="P56" s="236">
        <f t="shared" si="11"/>
        <v>0.040355284761923606</v>
      </c>
    </row>
    <row r="57" spans="1:16" ht="10.5" customHeight="1">
      <c r="A57" s="224" t="s">
        <v>332</v>
      </c>
      <c r="B57" s="225">
        <v>2575</v>
      </c>
      <c r="C57" s="226">
        <v>3466</v>
      </c>
      <c r="D57" s="227">
        <v>6041</v>
      </c>
      <c r="E57" s="228">
        <f>+'[1]dati artig'!K57-'[1]dati artig'!E57</f>
        <v>26</v>
      </c>
      <c r="F57" s="229">
        <f>+'[1]dati artig'!L57-'[1]dati artig'!F57</f>
        <v>270</v>
      </c>
      <c r="G57" s="230">
        <f>+'[1]dati artig'!M57-'[1]dati artig'!G57</f>
        <v>296</v>
      </c>
      <c r="H57" s="231">
        <v>80.39338120512019</v>
      </c>
      <c r="I57" s="232">
        <v>81.22802906022967</v>
      </c>
      <c r="J57" s="233">
        <v>80.87014725568943</v>
      </c>
      <c r="K57" s="234">
        <f t="shared" si="14"/>
        <v>0.8615299118318283</v>
      </c>
      <c r="L57" s="235">
        <f t="shared" si="14"/>
        <v>1.1355999920398798</v>
      </c>
      <c r="M57" s="236">
        <f t="shared" si="14"/>
        <v>1</v>
      </c>
      <c r="N57" s="234">
        <f t="shared" si="9"/>
        <v>4.179841961392869</v>
      </c>
      <c r="O57" s="235">
        <f t="shared" si="10"/>
        <v>5.351052842032782</v>
      </c>
      <c r="P57" s="236">
        <f t="shared" si="11"/>
        <v>4.78012304405452</v>
      </c>
    </row>
    <row r="58" spans="1:16" s="206" customFormat="1" ht="10.5" customHeight="1">
      <c r="A58" s="237" t="s">
        <v>278</v>
      </c>
      <c r="B58" s="238">
        <v>30946</v>
      </c>
      <c r="C58" s="239">
        <v>31601</v>
      </c>
      <c r="D58" s="240">
        <v>62547</v>
      </c>
      <c r="E58" s="241">
        <f>+'[1]dati artig'!K58-'[1]dati artig'!E58</f>
        <v>-3798</v>
      </c>
      <c r="F58" s="242">
        <f>+'[1]dati artig'!L58-'[1]dati artig'!F58</f>
        <v>238</v>
      </c>
      <c r="G58" s="243">
        <f>+'[1]dati artig'!M58-'[1]dati artig'!G58</f>
        <v>-3560</v>
      </c>
      <c r="H58" s="244">
        <v>23.17358094952823</v>
      </c>
      <c r="I58" s="245">
        <v>21.2963399758739</v>
      </c>
      <c r="J58" s="246">
        <v>22.185530296849894</v>
      </c>
      <c r="K58" s="247">
        <f t="shared" si="14"/>
        <v>1</v>
      </c>
      <c r="L58" s="248">
        <f t="shared" si="14"/>
        <v>1</v>
      </c>
      <c r="M58" s="249">
        <f t="shared" si="14"/>
        <v>1</v>
      </c>
      <c r="N58" s="247">
        <f t="shared" si="9"/>
        <v>50.232772558160676</v>
      </c>
      <c r="O58" s="248">
        <f t="shared" si="10"/>
        <v>48.78783060042642</v>
      </c>
      <c r="P58" s="249">
        <f t="shared" si="11"/>
        <v>49.492196000079126</v>
      </c>
    </row>
    <row r="59" spans="1:16" ht="10.5" customHeight="1">
      <c r="A59" s="224" t="s">
        <v>333</v>
      </c>
      <c r="B59" s="225">
        <v>11883</v>
      </c>
      <c r="C59" s="226">
        <v>12076</v>
      </c>
      <c r="D59" s="227">
        <v>23959</v>
      </c>
      <c r="E59" s="228">
        <f>+'[1]dati artig'!K59-'[1]dati artig'!E59</f>
        <v>-1382</v>
      </c>
      <c r="F59" s="229">
        <f>+'[1]dati artig'!L59-'[1]dati artig'!F59</f>
        <v>-1282</v>
      </c>
      <c r="G59" s="230">
        <f>+'[1]dati artig'!M59-'[1]dati artig'!G59</f>
        <v>-2664</v>
      </c>
      <c r="H59" s="231">
        <v>22.38780662421342</v>
      </c>
      <c r="I59" s="232">
        <v>22.1245099116925</v>
      </c>
      <c r="J59" s="233">
        <v>22.254319152888723</v>
      </c>
      <c r="K59" s="234">
        <f t="shared" si="14"/>
        <v>1.0024422727243167</v>
      </c>
      <c r="L59" s="235">
        <f t="shared" si="14"/>
        <v>0.9976083487317902</v>
      </c>
      <c r="M59" s="236">
        <f t="shared" si="14"/>
        <v>1</v>
      </c>
      <c r="N59" s="234">
        <f t="shared" si="9"/>
        <v>19.288956127080183</v>
      </c>
      <c r="O59" s="235">
        <f t="shared" si="10"/>
        <v>18.643772106286175</v>
      </c>
      <c r="P59" s="236">
        <f t="shared" si="11"/>
        <v>18.958279757077012</v>
      </c>
    </row>
    <row r="60" spans="1:16" ht="10.5" customHeight="1">
      <c r="A60" s="224" t="s">
        <v>334</v>
      </c>
      <c r="B60" s="225">
        <v>10046</v>
      </c>
      <c r="C60" s="226">
        <v>8570</v>
      </c>
      <c r="D60" s="227">
        <v>18616</v>
      </c>
      <c r="E60" s="228">
        <f>+'[1]dati artig'!K60-'[1]dati artig'!E60</f>
        <v>-432</v>
      </c>
      <c r="F60" s="229">
        <f>+'[1]dati artig'!L60-'[1]dati artig'!F60</f>
        <v>1524</v>
      </c>
      <c r="G60" s="230">
        <f>+'[1]dati artig'!M60-'[1]dati artig'!G60</f>
        <v>1092</v>
      </c>
      <c r="H60" s="231">
        <v>56.24860022396416</v>
      </c>
      <c r="I60" s="232">
        <v>54.350583460172494</v>
      </c>
      <c r="J60" s="233">
        <v>55.35862971333413</v>
      </c>
      <c r="K60" s="234">
        <f t="shared" si="14"/>
        <v>1.0907086726699247</v>
      </c>
      <c r="L60" s="235">
        <f t="shared" si="14"/>
        <v>0.9111714634206676</v>
      </c>
      <c r="M60" s="236">
        <f t="shared" si="14"/>
        <v>1</v>
      </c>
      <c r="N60" s="234">
        <f t="shared" si="9"/>
        <v>16.307064988020493</v>
      </c>
      <c r="O60" s="235">
        <f t="shared" si="10"/>
        <v>13.230964470923528</v>
      </c>
      <c r="P60" s="236">
        <f t="shared" si="11"/>
        <v>14.730470218195485</v>
      </c>
    </row>
    <row r="61" spans="1:16" ht="10.5" customHeight="1">
      <c r="A61" s="224" t="s">
        <v>335</v>
      </c>
      <c r="B61" s="225">
        <v>128</v>
      </c>
      <c r="C61" s="226">
        <v>10</v>
      </c>
      <c r="D61" s="227">
        <v>138</v>
      </c>
      <c r="E61" s="228">
        <f>+'[1]dati artig'!K61-'[1]dati artig'!E61</f>
        <v>-11</v>
      </c>
      <c r="F61" s="229">
        <f>+'[1]dati artig'!L61-'[1]dati artig'!F61</f>
        <v>-21</v>
      </c>
      <c r="G61" s="230">
        <f>+'[1]dati artig'!M61-'[1]dati artig'!G61</f>
        <v>-32</v>
      </c>
      <c r="H61" s="231">
        <v>14.52894438138479</v>
      </c>
      <c r="I61" s="232">
        <v>0.8285004142502072</v>
      </c>
      <c r="J61" s="233">
        <v>6.609195402298851</v>
      </c>
      <c r="K61" s="234">
        <f t="shared" si="14"/>
        <v>1.8747046046549527</v>
      </c>
      <c r="L61" s="235">
        <f t="shared" si="14"/>
        <v>0.14342556578424182</v>
      </c>
      <c r="M61" s="236">
        <f t="shared" si="14"/>
        <v>1</v>
      </c>
      <c r="N61" s="234">
        <f t="shared" si="9"/>
        <v>0.20777466837215042</v>
      </c>
      <c r="O61" s="235">
        <f t="shared" si="10"/>
        <v>0.015438698332466194</v>
      </c>
      <c r="P61" s="236">
        <f t="shared" si="11"/>
        <v>0.10919665288520504</v>
      </c>
    </row>
    <row r="62" spans="1:16" ht="10.5" customHeight="1">
      <c r="A62" s="250" t="s">
        <v>336</v>
      </c>
      <c r="B62" s="251">
        <v>8889</v>
      </c>
      <c r="C62" s="252">
        <v>10945</v>
      </c>
      <c r="D62" s="253">
        <v>19834</v>
      </c>
      <c r="E62" s="254">
        <f>+'[1]dati artig'!K62-'[1]dati artig'!E62</f>
        <v>-1973</v>
      </c>
      <c r="F62" s="255">
        <f>+'[1]dati artig'!L62-'[1]dati artig'!F62</f>
        <v>17</v>
      </c>
      <c r="G62" s="256">
        <f>+'[1]dati artig'!M62-'[1]dati artig'!G62</f>
        <v>-1956</v>
      </c>
      <c r="H62" s="257">
        <v>14.40190534826072</v>
      </c>
      <c r="I62" s="258">
        <v>14.245737342184043</v>
      </c>
      <c r="J62" s="259">
        <v>14.315306277110956</v>
      </c>
      <c r="K62" s="260">
        <f t="shared" si="14"/>
        <v>0.9058255370541695</v>
      </c>
      <c r="L62" s="261">
        <f t="shared" si="14"/>
        <v>1.092222490754143</v>
      </c>
      <c r="M62" s="262">
        <f t="shared" si="14"/>
        <v>1</v>
      </c>
      <c r="N62" s="260">
        <f t="shared" si="9"/>
        <v>14.428976774687852</v>
      </c>
      <c r="O62" s="261">
        <f t="shared" si="10"/>
        <v>16.897655324884248</v>
      </c>
      <c r="P62" s="262">
        <f t="shared" si="11"/>
        <v>15.694249371921424</v>
      </c>
    </row>
    <row r="63" spans="2:16" ht="12.75">
      <c r="B63" s="263"/>
      <c r="C63" s="263"/>
      <c r="D63" s="263"/>
      <c r="E63" s="263"/>
      <c r="F63" s="263"/>
      <c r="G63" s="263"/>
      <c r="H63" s="263"/>
      <c r="I63" s="263"/>
      <c r="J63" s="263"/>
      <c r="K63" s="263"/>
      <c r="L63" s="263"/>
      <c r="M63" s="263"/>
      <c r="N63" s="263"/>
      <c r="O63" s="263"/>
      <c r="P63" s="263"/>
    </row>
    <row r="64" spans="2:16" ht="12.75">
      <c r="B64" s="263"/>
      <c r="C64" s="263"/>
      <c r="D64" s="263"/>
      <c r="E64" s="263"/>
      <c r="F64" s="263"/>
      <c r="G64" s="263"/>
      <c r="H64" s="263"/>
      <c r="I64" s="263"/>
      <c r="J64" s="263"/>
      <c r="K64" s="263"/>
      <c r="L64" s="263"/>
      <c r="M64" s="263"/>
      <c r="N64" s="263"/>
      <c r="O64" s="263"/>
      <c r="P64" s="263"/>
    </row>
    <row r="65" spans="2:16" ht="12.75">
      <c r="B65" s="263"/>
      <c r="C65" s="263"/>
      <c r="D65" s="263"/>
      <c r="E65" s="263"/>
      <c r="F65" s="263"/>
      <c r="G65" s="263"/>
      <c r="H65" s="263"/>
      <c r="I65" s="263"/>
      <c r="J65" s="263"/>
      <c r="K65" s="263"/>
      <c r="L65" s="263"/>
      <c r="M65" s="263"/>
      <c r="N65" s="263"/>
      <c r="O65" s="263"/>
      <c r="P65" s="263"/>
    </row>
    <row r="66" spans="2:16" ht="12.75">
      <c r="B66" s="263"/>
      <c r="C66" s="263"/>
      <c r="D66" s="263"/>
      <c r="E66" s="263"/>
      <c r="F66" s="263"/>
      <c r="G66" s="263"/>
      <c r="H66" s="263"/>
      <c r="I66" s="263"/>
      <c r="J66" s="263"/>
      <c r="K66" s="263"/>
      <c r="L66" s="263"/>
      <c r="M66" s="263"/>
      <c r="N66" s="263"/>
      <c r="O66" s="263"/>
      <c r="P66" s="263"/>
    </row>
    <row r="67" spans="2:16" ht="12.75">
      <c r="B67" s="263"/>
      <c r="C67" s="263"/>
      <c r="D67" s="263"/>
      <c r="E67" s="263"/>
      <c r="F67" s="263"/>
      <c r="G67" s="263"/>
      <c r="H67" s="263"/>
      <c r="I67" s="263"/>
      <c r="J67" s="263"/>
      <c r="K67" s="263"/>
      <c r="L67" s="263"/>
      <c r="M67" s="263"/>
      <c r="N67" s="263"/>
      <c r="O67" s="263"/>
      <c r="P67" s="263"/>
    </row>
    <row r="68" spans="2:16" ht="12.75">
      <c r="B68" s="263"/>
      <c r="C68" s="263"/>
      <c r="D68" s="263"/>
      <c r="E68" s="263"/>
      <c r="F68" s="263"/>
      <c r="G68" s="263"/>
      <c r="H68" s="263"/>
      <c r="I68" s="263"/>
      <c r="J68" s="263"/>
      <c r="K68" s="263"/>
      <c r="L68" s="263"/>
      <c r="M68" s="263"/>
      <c r="N68" s="263"/>
      <c r="O68" s="263"/>
      <c r="P68" s="263"/>
    </row>
    <row r="69" spans="2:16" ht="12.75">
      <c r="B69" s="263"/>
      <c r="C69" s="263"/>
      <c r="D69" s="263"/>
      <c r="E69" s="263"/>
      <c r="F69" s="263"/>
      <c r="G69" s="263"/>
      <c r="H69" s="263"/>
      <c r="I69" s="263"/>
      <c r="J69" s="263"/>
      <c r="K69" s="263"/>
      <c r="L69" s="263"/>
      <c r="M69" s="263"/>
      <c r="N69" s="263"/>
      <c r="O69" s="263"/>
      <c r="P69" s="263"/>
    </row>
    <row r="70" spans="2:16" ht="12.75">
      <c r="B70" s="263"/>
      <c r="C70" s="263"/>
      <c r="D70" s="263"/>
      <c r="E70" s="263"/>
      <c r="F70" s="263"/>
      <c r="G70" s="263"/>
      <c r="H70" s="263"/>
      <c r="I70" s="263"/>
      <c r="J70" s="263"/>
      <c r="K70" s="263"/>
      <c r="L70" s="263"/>
      <c r="M70" s="263"/>
      <c r="N70" s="263"/>
      <c r="O70" s="263"/>
      <c r="P70" s="263"/>
    </row>
    <row r="71" spans="2:16" ht="12.75">
      <c r="B71" s="263"/>
      <c r="C71" s="263"/>
      <c r="D71" s="263"/>
      <c r="E71" s="263"/>
      <c r="F71" s="263"/>
      <c r="G71" s="263"/>
      <c r="H71" s="263"/>
      <c r="I71" s="263"/>
      <c r="J71" s="263"/>
      <c r="K71" s="263"/>
      <c r="L71" s="263"/>
      <c r="M71" s="263"/>
      <c r="N71" s="263"/>
      <c r="O71" s="263"/>
      <c r="P71" s="263"/>
    </row>
    <row r="72" spans="2:16" ht="12.75">
      <c r="B72" s="263"/>
      <c r="C72" s="263"/>
      <c r="D72" s="263"/>
      <c r="E72" s="263"/>
      <c r="F72" s="263"/>
      <c r="G72" s="263"/>
      <c r="H72" s="263"/>
      <c r="I72" s="263"/>
      <c r="J72" s="263"/>
      <c r="K72" s="263"/>
      <c r="L72" s="263"/>
      <c r="M72" s="263"/>
      <c r="N72" s="263"/>
      <c r="O72" s="263"/>
      <c r="P72" s="263"/>
    </row>
    <row r="73" spans="2:16" ht="12.75">
      <c r="B73" s="263"/>
      <c r="C73" s="263"/>
      <c r="D73" s="263"/>
      <c r="E73" s="263"/>
      <c r="F73" s="263"/>
      <c r="G73" s="263"/>
      <c r="H73" s="263"/>
      <c r="I73" s="263"/>
      <c r="J73" s="263"/>
      <c r="K73" s="263"/>
      <c r="L73" s="263"/>
      <c r="M73" s="263"/>
      <c r="N73" s="263"/>
      <c r="O73" s="263"/>
      <c r="P73" s="263"/>
    </row>
    <row r="74" spans="2:16" ht="12.75">
      <c r="B74" s="263"/>
      <c r="C74" s="263"/>
      <c r="D74" s="263"/>
      <c r="E74" s="263"/>
      <c r="F74" s="263"/>
      <c r="G74" s="263"/>
      <c r="H74" s="263"/>
      <c r="I74" s="263"/>
      <c r="J74" s="263"/>
      <c r="K74" s="263"/>
      <c r="L74" s="263"/>
      <c r="M74" s="263"/>
      <c r="N74" s="263"/>
      <c r="O74" s="263"/>
      <c r="P74" s="263"/>
    </row>
    <row r="75" spans="2:16" ht="12.75">
      <c r="B75" s="263"/>
      <c r="C75" s="263"/>
      <c r="D75" s="263"/>
      <c r="E75" s="263"/>
      <c r="F75" s="263"/>
      <c r="G75" s="263"/>
      <c r="H75" s="263"/>
      <c r="I75" s="263"/>
      <c r="J75" s="263"/>
      <c r="K75" s="263"/>
      <c r="L75" s="263"/>
      <c r="M75" s="263"/>
      <c r="N75" s="263"/>
      <c r="O75" s="263"/>
      <c r="P75" s="263"/>
    </row>
    <row r="76" spans="2:16" ht="12.75">
      <c r="B76" s="263"/>
      <c r="C76" s="263"/>
      <c r="D76" s="263"/>
      <c r="E76" s="263"/>
      <c r="F76" s="263"/>
      <c r="G76" s="263"/>
      <c r="H76" s="263"/>
      <c r="I76" s="263"/>
      <c r="J76" s="263"/>
      <c r="K76" s="263"/>
      <c r="L76" s="263"/>
      <c r="M76" s="263"/>
      <c r="N76" s="263"/>
      <c r="O76" s="263"/>
      <c r="P76" s="263"/>
    </row>
    <row r="77" spans="2:16" ht="12.75">
      <c r="B77" s="263"/>
      <c r="C77" s="263"/>
      <c r="D77" s="263"/>
      <c r="E77" s="263"/>
      <c r="F77" s="263"/>
      <c r="G77" s="263"/>
      <c r="H77" s="263"/>
      <c r="I77" s="263"/>
      <c r="J77" s="263"/>
      <c r="K77" s="263"/>
      <c r="L77" s="263"/>
      <c r="M77" s="263"/>
      <c r="N77" s="263"/>
      <c r="O77" s="263"/>
      <c r="P77" s="263"/>
    </row>
    <row r="78" spans="2:16" ht="12.75">
      <c r="B78" s="263"/>
      <c r="C78" s="263"/>
      <c r="D78" s="263"/>
      <c r="E78" s="263"/>
      <c r="F78" s="263"/>
      <c r="G78" s="263"/>
      <c r="H78" s="263"/>
      <c r="I78" s="263"/>
      <c r="J78" s="263"/>
      <c r="K78" s="263"/>
      <c r="L78" s="263"/>
      <c r="M78" s="263"/>
      <c r="N78" s="263"/>
      <c r="O78" s="263"/>
      <c r="P78" s="263"/>
    </row>
    <row r="79" spans="2:16" ht="12.75">
      <c r="B79" s="263"/>
      <c r="C79" s="263"/>
      <c r="D79" s="263"/>
      <c r="E79" s="263"/>
      <c r="F79" s="263"/>
      <c r="G79" s="263"/>
      <c r="H79" s="263"/>
      <c r="I79" s="263"/>
      <c r="J79" s="263"/>
      <c r="K79" s="263"/>
      <c r="L79" s="263"/>
      <c r="M79" s="263"/>
      <c r="N79" s="263"/>
      <c r="O79" s="263"/>
      <c r="P79" s="263"/>
    </row>
    <row r="80" spans="2:16" ht="12.75">
      <c r="B80" s="263"/>
      <c r="C80" s="263"/>
      <c r="D80" s="263"/>
      <c r="E80" s="263"/>
      <c r="F80" s="263"/>
      <c r="G80" s="263"/>
      <c r="H80" s="263"/>
      <c r="I80" s="263"/>
      <c r="J80" s="263"/>
      <c r="K80" s="263"/>
      <c r="L80" s="263"/>
      <c r="M80" s="263"/>
      <c r="N80" s="263"/>
      <c r="O80" s="263"/>
      <c r="P80" s="263"/>
    </row>
    <row r="81" spans="2:16" ht="12.75">
      <c r="B81" s="263"/>
      <c r="C81" s="263"/>
      <c r="D81" s="263"/>
      <c r="E81" s="263"/>
      <c r="F81" s="263"/>
      <c r="G81" s="263"/>
      <c r="H81" s="263"/>
      <c r="I81" s="263"/>
      <c r="J81" s="263"/>
      <c r="K81" s="263"/>
      <c r="L81" s="263"/>
      <c r="M81" s="263"/>
      <c r="N81" s="263"/>
      <c r="O81" s="263"/>
      <c r="P81" s="263"/>
    </row>
    <row r="82" spans="2:16" ht="12.75">
      <c r="B82" s="263"/>
      <c r="C82" s="263"/>
      <c r="D82" s="263"/>
      <c r="E82" s="263"/>
      <c r="F82" s="263"/>
      <c r="G82" s="263"/>
      <c r="H82" s="263"/>
      <c r="I82" s="263"/>
      <c r="J82" s="263"/>
      <c r="K82" s="263"/>
      <c r="L82" s="263"/>
      <c r="M82" s="263"/>
      <c r="N82" s="263"/>
      <c r="O82" s="263"/>
      <c r="P82" s="263"/>
    </row>
    <row r="83" spans="2:16" ht="12.75">
      <c r="B83" s="263"/>
      <c r="C83" s="263"/>
      <c r="D83" s="263"/>
      <c r="E83" s="263"/>
      <c r="F83" s="263"/>
      <c r="G83" s="263"/>
      <c r="H83" s="263"/>
      <c r="I83" s="263"/>
      <c r="J83" s="263"/>
      <c r="K83" s="263"/>
      <c r="L83" s="263"/>
      <c r="M83" s="263"/>
      <c r="N83" s="263"/>
      <c r="O83" s="263"/>
      <c r="P83" s="263"/>
    </row>
    <row r="84" spans="2:16" ht="12.75">
      <c r="B84" s="263"/>
      <c r="C84" s="263"/>
      <c r="D84" s="263"/>
      <c r="E84" s="263"/>
      <c r="F84" s="263"/>
      <c r="G84" s="263"/>
      <c r="H84" s="263"/>
      <c r="I84" s="263"/>
      <c r="J84" s="263"/>
      <c r="K84" s="263"/>
      <c r="L84" s="263"/>
      <c r="M84" s="263"/>
      <c r="N84" s="263"/>
      <c r="O84" s="263"/>
      <c r="P84" s="263"/>
    </row>
    <row r="85" spans="2:16" ht="12.75">
      <c r="B85" s="263"/>
      <c r="C85" s="263"/>
      <c r="D85" s="263"/>
      <c r="E85" s="263"/>
      <c r="F85" s="263"/>
      <c r="G85" s="263"/>
      <c r="H85" s="263"/>
      <c r="I85" s="263"/>
      <c r="J85" s="263"/>
      <c r="K85" s="263"/>
      <c r="L85" s="263"/>
      <c r="M85" s="263"/>
      <c r="N85" s="263"/>
      <c r="O85" s="263"/>
      <c r="P85" s="263"/>
    </row>
    <row r="86" spans="2:16" ht="12.75">
      <c r="B86" s="263"/>
      <c r="C86" s="263"/>
      <c r="D86" s="263"/>
      <c r="E86" s="263"/>
      <c r="F86" s="263"/>
      <c r="G86" s="263"/>
      <c r="H86" s="263"/>
      <c r="I86" s="263"/>
      <c r="J86" s="263"/>
      <c r="K86" s="263"/>
      <c r="L86" s="263"/>
      <c r="M86" s="263"/>
      <c r="N86" s="263"/>
      <c r="O86" s="263"/>
      <c r="P86" s="263"/>
    </row>
    <row r="87" spans="2:16" ht="12.75">
      <c r="B87" s="263"/>
      <c r="C87" s="263"/>
      <c r="D87" s="263"/>
      <c r="E87" s="263"/>
      <c r="F87" s="263"/>
      <c r="G87" s="263"/>
      <c r="H87" s="263"/>
      <c r="I87" s="263"/>
      <c r="J87" s="263"/>
      <c r="K87" s="263"/>
      <c r="L87" s="263"/>
      <c r="M87" s="263"/>
      <c r="N87" s="263"/>
      <c r="O87" s="263"/>
      <c r="P87" s="263"/>
    </row>
    <row r="88" spans="2:16" ht="12.75">
      <c r="B88" s="263"/>
      <c r="C88" s="263"/>
      <c r="D88" s="263"/>
      <c r="E88" s="263"/>
      <c r="F88" s="263"/>
      <c r="G88" s="263"/>
      <c r="H88" s="263"/>
      <c r="I88" s="263"/>
      <c r="J88" s="263"/>
      <c r="K88" s="263"/>
      <c r="L88" s="263"/>
      <c r="M88" s="263"/>
      <c r="N88" s="263"/>
      <c r="O88" s="263"/>
      <c r="P88" s="263"/>
    </row>
    <row r="89" spans="2:16" ht="12.75">
      <c r="B89" s="263"/>
      <c r="C89" s="263"/>
      <c r="D89" s="263"/>
      <c r="E89" s="263"/>
      <c r="F89" s="263"/>
      <c r="G89" s="263"/>
      <c r="H89" s="263"/>
      <c r="I89" s="263"/>
      <c r="J89" s="263"/>
      <c r="K89" s="263"/>
      <c r="L89" s="263"/>
      <c r="M89" s="263"/>
      <c r="N89" s="263"/>
      <c r="O89" s="263"/>
      <c r="P89" s="263"/>
    </row>
    <row r="90" spans="2:16" ht="12.75">
      <c r="B90" s="263"/>
      <c r="C90" s="263"/>
      <c r="D90" s="263"/>
      <c r="E90" s="263"/>
      <c r="F90" s="263"/>
      <c r="G90" s="263"/>
      <c r="H90" s="263"/>
      <c r="I90" s="263"/>
      <c r="J90" s="263"/>
      <c r="K90" s="263"/>
      <c r="L90" s="263"/>
      <c r="M90" s="263"/>
      <c r="N90" s="263"/>
      <c r="O90" s="263"/>
      <c r="P90" s="263"/>
    </row>
    <row r="91" spans="2:16" ht="12.75">
      <c r="B91" s="263"/>
      <c r="C91" s="263"/>
      <c r="D91" s="263"/>
      <c r="E91" s="263"/>
      <c r="F91" s="263"/>
      <c r="G91" s="263"/>
      <c r="H91" s="263"/>
      <c r="I91" s="263"/>
      <c r="J91" s="263"/>
      <c r="K91" s="263"/>
      <c r="L91" s="263"/>
      <c r="M91" s="263"/>
      <c r="N91" s="263"/>
      <c r="O91" s="263"/>
      <c r="P91" s="263"/>
    </row>
    <row r="92" spans="2:16" ht="12.75">
      <c r="B92" s="263"/>
      <c r="C92" s="263"/>
      <c r="D92" s="263"/>
      <c r="E92" s="263"/>
      <c r="F92" s="263"/>
      <c r="G92" s="263"/>
      <c r="H92" s="263"/>
      <c r="I92" s="263"/>
      <c r="J92" s="263"/>
      <c r="K92" s="263"/>
      <c r="L92" s="263"/>
      <c r="M92" s="263"/>
      <c r="N92" s="263"/>
      <c r="O92" s="263"/>
      <c r="P92" s="263"/>
    </row>
    <row r="93" spans="2:16" ht="12.75">
      <c r="B93" s="263"/>
      <c r="C93" s="263"/>
      <c r="D93" s="263"/>
      <c r="E93" s="263"/>
      <c r="F93" s="263"/>
      <c r="G93" s="263"/>
      <c r="H93" s="263"/>
      <c r="I93" s="263"/>
      <c r="J93" s="263"/>
      <c r="K93" s="263"/>
      <c r="L93" s="263"/>
      <c r="M93" s="263"/>
      <c r="N93" s="263"/>
      <c r="O93" s="263"/>
      <c r="P93" s="263"/>
    </row>
    <row r="94" spans="2:16" ht="12.75">
      <c r="B94" s="263"/>
      <c r="C94" s="263"/>
      <c r="D94" s="263"/>
      <c r="E94" s="263"/>
      <c r="F94" s="263"/>
      <c r="G94" s="263"/>
      <c r="H94" s="263"/>
      <c r="I94" s="263"/>
      <c r="J94" s="263"/>
      <c r="K94" s="263"/>
      <c r="L94" s="263"/>
      <c r="M94" s="263"/>
      <c r="N94" s="263"/>
      <c r="O94" s="263"/>
      <c r="P94" s="263"/>
    </row>
    <row r="95" spans="2:16" ht="12.75">
      <c r="B95" s="263"/>
      <c r="C95" s="263"/>
      <c r="D95" s="263"/>
      <c r="E95" s="263"/>
      <c r="F95" s="263"/>
      <c r="G95" s="263"/>
      <c r="H95" s="263"/>
      <c r="I95" s="263"/>
      <c r="J95" s="263"/>
      <c r="K95" s="263"/>
      <c r="L95" s="263"/>
      <c r="M95" s="263"/>
      <c r="N95" s="263"/>
      <c r="O95" s="263"/>
      <c r="P95" s="263"/>
    </row>
    <row r="96" spans="2:16" ht="12.75">
      <c r="B96" s="263"/>
      <c r="C96" s="263"/>
      <c r="D96" s="263"/>
      <c r="E96" s="263"/>
      <c r="F96" s="263"/>
      <c r="G96" s="263"/>
      <c r="H96" s="263"/>
      <c r="I96" s="263"/>
      <c r="J96" s="263"/>
      <c r="K96" s="263"/>
      <c r="L96" s="263"/>
      <c r="M96" s="263"/>
      <c r="N96" s="263"/>
      <c r="O96" s="263"/>
      <c r="P96" s="263"/>
    </row>
    <row r="97" spans="2:16" ht="12.75">
      <c r="B97" s="263"/>
      <c r="C97" s="263"/>
      <c r="D97" s="263"/>
      <c r="E97" s="263"/>
      <c r="F97" s="263"/>
      <c r="G97" s="263"/>
      <c r="H97" s="263"/>
      <c r="I97" s="263"/>
      <c r="J97" s="263"/>
      <c r="K97" s="263"/>
      <c r="L97" s="263"/>
      <c r="M97" s="263"/>
      <c r="N97" s="263"/>
      <c r="O97" s="263"/>
      <c r="P97" s="263"/>
    </row>
    <row r="98" spans="2:16" ht="12.75">
      <c r="B98" s="263"/>
      <c r="C98" s="263"/>
      <c r="D98" s="263"/>
      <c r="E98" s="263"/>
      <c r="F98" s="263"/>
      <c r="G98" s="263"/>
      <c r="H98" s="263"/>
      <c r="I98" s="263"/>
      <c r="J98" s="263"/>
      <c r="K98" s="263"/>
      <c r="L98" s="263"/>
      <c r="M98" s="263"/>
      <c r="N98" s="263"/>
      <c r="O98" s="263"/>
      <c r="P98" s="263"/>
    </row>
  </sheetData>
  <mergeCells count="6">
    <mergeCell ref="N2:P2"/>
    <mergeCell ref="K2:M2"/>
    <mergeCell ref="A2:A3"/>
    <mergeCell ref="B2:D2"/>
    <mergeCell ref="E2:G2"/>
    <mergeCell ref="H2:J2"/>
  </mergeCells>
  <printOptions horizontalCentered="1" verticalCentered="1"/>
  <pageMargins left="0.7874015748031497" right="0.7874015748031497" top="0.3937007874015748" bottom="0.4724409448818898" header="0.5118110236220472" footer="0.5118110236220472"/>
  <pageSetup fitToHeight="1" fitToWidth="1"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69"/>
  <sheetViews>
    <sheetView workbookViewId="0" topLeftCell="A1">
      <selection activeCell="A9" sqref="A9"/>
    </sheetView>
  </sheetViews>
  <sheetFormatPr defaultColWidth="9.140625" defaultRowHeight="12.75"/>
  <cols>
    <col min="1" max="1" width="81.7109375" style="203" customWidth="1"/>
    <col min="2" max="7" width="11.57421875" style="204" customWidth="1"/>
    <col min="8" max="8" width="11.57421875" style="205" customWidth="1"/>
    <col min="9" max="16384" width="8.00390625" style="181" customWidth="1"/>
  </cols>
  <sheetData>
    <row r="1" spans="1:8" ht="23.25" customHeight="1">
      <c r="A1" s="178" t="s">
        <v>161</v>
      </c>
      <c r="B1" s="179"/>
      <c r="C1" s="180"/>
      <c r="D1" s="180"/>
      <c r="E1" s="180"/>
      <c r="F1" s="180"/>
      <c r="G1" s="180"/>
      <c r="H1" s="180"/>
    </row>
    <row r="2" spans="1:8" s="180" customFormat="1" ht="25.5">
      <c r="A2" s="182" t="s">
        <v>162</v>
      </c>
      <c r="B2" s="183" t="s">
        <v>163</v>
      </c>
      <c r="C2" s="183" t="s">
        <v>164</v>
      </c>
      <c r="D2" s="183" t="s">
        <v>165</v>
      </c>
      <c r="E2" s="183" t="s">
        <v>166</v>
      </c>
      <c r="F2" s="183" t="s">
        <v>167</v>
      </c>
      <c r="G2" s="183" t="s">
        <v>168</v>
      </c>
      <c r="H2" s="183" t="s">
        <v>169</v>
      </c>
    </row>
    <row r="3" spans="1:8" s="180" customFormat="1" ht="17.25" customHeight="1">
      <c r="A3" s="182" t="s">
        <v>170</v>
      </c>
      <c r="B3" s="184" t="s">
        <v>171</v>
      </c>
      <c r="C3" s="184" t="s">
        <v>171</v>
      </c>
      <c r="D3" s="184" t="s">
        <v>171</v>
      </c>
      <c r="E3" s="184" t="s">
        <v>171</v>
      </c>
      <c r="F3" s="184" t="s">
        <v>171</v>
      </c>
      <c r="G3" s="184" t="s">
        <v>171</v>
      </c>
      <c r="H3" s="184" t="s">
        <v>171</v>
      </c>
    </row>
    <row r="4" spans="1:8" ht="12.75">
      <c r="A4" s="185" t="s">
        <v>172</v>
      </c>
      <c r="B4" s="186" t="s">
        <v>173</v>
      </c>
      <c r="C4" s="186" t="s">
        <v>171</v>
      </c>
      <c r="D4" s="186" t="s">
        <v>171</v>
      </c>
      <c r="E4" s="186" t="s">
        <v>174</v>
      </c>
      <c r="F4" s="186" t="s">
        <v>173</v>
      </c>
      <c r="G4" s="186" t="s">
        <v>173</v>
      </c>
      <c r="H4" s="186" t="s">
        <v>173</v>
      </c>
    </row>
    <row r="5" spans="1:8" ht="12.75">
      <c r="A5" s="187" t="s">
        <v>175</v>
      </c>
      <c r="B5" s="188" t="s">
        <v>173</v>
      </c>
      <c r="C5" s="188" t="s">
        <v>174</v>
      </c>
      <c r="D5" s="188" t="s">
        <v>174</v>
      </c>
      <c r="E5" s="188" t="s">
        <v>174</v>
      </c>
      <c r="F5" s="188" t="s">
        <v>173</v>
      </c>
      <c r="G5" s="188" t="s">
        <v>173</v>
      </c>
      <c r="H5" s="188" t="s">
        <v>173</v>
      </c>
    </row>
    <row r="6" spans="1:8" ht="12.75">
      <c r="A6" s="187" t="s">
        <v>176</v>
      </c>
      <c r="B6" s="188" t="s">
        <v>174</v>
      </c>
      <c r="C6" s="188" t="s">
        <v>174</v>
      </c>
      <c r="D6" s="188" t="s">
        <v>173</v>
      </c>
      <c r="E6" s="188" t="s">
        <v>174</v>
      </c>
      <c r="F6" s="188" t="s">
        <v>173</v>
      </c>
      <c r="G6" s="188" t="s">
        <v>177</v>
      </c>
      <c r="H6" s="188" t="s">
        <v>173</v>
      </c>
    </row>
    <row r="7" spans="1:8" ht="12.75">
      <c r="A7" s="187" t="s">
        <v>178</v>
      </c>
      <c r="B7" s="188"/>
      <c r="C7" s="188"/>
      <c r="D7" s="188"/>
      <c r="E7" s="188"/>
      <c r="F7" s="188"/>
      <c r="G7" s="188"/>
      <c r="H7" s="188"/>
    </row>
    <row r="8" spans="1:8" ht="12.75">
      <c r="A8" s="187" t="s">
        <v>179</v>
      </c>
      <c r="B8" s="188"/>
      <c r="C8" s="188"/>
      <c r="D8" s="188"/>
      <c r="E8" s="188"/>
      <c r="F8" s="188"/>
      <c r="G8" s="188"/>
      <c r="H8" s="188"/>
    </row>
    <row r="9" spans="1:8" ht="12.75">
      <c r="A9" s="187" t="s">
        <v>180</v>
      </c>
      <c r="B9" s="188"/>
      <c r="C9" s="188"/>
      <c r="D9" s="188"/>
      <c r="E9" s="188"/>
      <c r="F9" s="188"/>
      <c r="G9" s="188"/>
      <c r="H9" s="188"/>
    </row>
    <row r="10" spans="1:8" ht="12.75">
      <c r="A10" s="187" t="s">
        <v>181</v>
      </c>
      <c r="B10" s="188"/>
      <c r="C10" s="188"/>
      <c r="D10" s="188"/>
      <c r="E10" s="188"/>
      <c r="F10" s="188"/>
      <c r="G10" s="188"/>
      <c r="H10" s="188"/>
    </row>
    <row r="11" spans="1:8" ht="12.75">
      <c r="A11" s="187" t="s">
        <v>182</v>
      </c>
      <c r="B11" s="188"/>
      <c r="C11" s="188"/>
      <c r="D11" s="188"/>
      <c r="E11" s="188"/>
      <c r="F11" s="188"/>
      <c r="G11" s="188"/>
      <c r="H11" s="188"/>
    </row>
    <row r="12" spans="1:8" ht="12.75">
      <c r="A12" s="187" t="s">
        <v>183</v>
      </c>
      <c r="B12" s="188"/>
      <c r="C12" s="188"/>
      <c r="D12" s="188"/>
      <c r="E12" s="188"/>
      <c r="F12" s="188"/>
      <c r="G12" s="188"/>
      <c r="H12" s="188"/>
    </row>
    <row r="13" spans="1:8" ht="12.75">
      <c r="A13" s="185" t="s">
        <v>184</v>
      </c>
      <c r="B13" s="189" t="s">
        <v>173</v>
      </c>
      <c r="C13" s="189" t="s">
        <v>173</v>
      </c>
      <c r="D13" s="189" t="s">
        <v>174</v>
      </c>
      <c r="E13" s="189" t="s">
        <v>171</v>
      </c>
      <c r="F13" s="189" t="s">
        <v>173</v>
      </c>
      <c r="G13" s="189" t="s">
        <v>174</v>
      </c>
      <c r="H13" s="189" t="s">
        <v>174</v>
      </c>
    </row>
    <row r="14" spans="1:8" s="180" customFormat="1" ht="17.25" customHeight="1">
      <c r="A14" s="182" t="s">
        <v>185</v>
      </c>
      <c r="B14" s="184" t="s">
        <v>171</v>
      </c>
      <c r="C14" s="184" t="s">
        <v>171</v>
      </c>
      <c r="D14" s="184" t="s">
        <v>171</v>
      </c>
      <c r="E14" s="184" t="s">
        <v>171</v>
      </c>
      <c r="F14" s="184" t="s">
        <v>171</v>
      </c>
      <c r="G14" s="184" t="s">
        <v>171</v>
      </c>
      <c r="H14" s="184" t="s">
        <v>171</v>
      </c>
    </row>
    <row r="15" spans="1:8" ht="12.75">
      <c r="A15" s="185" t="s">
        <v>186</v>
      </c>
      <c r="B15" s="186" t="s">
        <v>177</v>
      </c>
      <c r="C15" s="186" t="s">
        <v>177</v>
      </c>
      <c r="D15" s="186" t="s">
        <v>173</v>
      </c>
      <c r="E15" s="186" t="s">
        <v>173</v>
      </c>
      <c r="F15" s="186" t="s">
        <v>177</v>
      </c>
      <c r="G15" s="186" t="s">
        <v>173</v>
      </c>
      <c r="H15" s="186" t="s">
        <v>173</v>
      </c>
    </row>
    <row r="16" spans="1:8" ht="25.5">
      <c r="A16" s="190" t="s">
        <v>187</v>
      </c>
      <c r="B16" s="188" t="s">
        <v>177</v>
      </c>
      <c r="C16" s="188" t="s">
        <v>177</v>
      </c>
      <c r="D16" s="188" t="s">
        <v>173</v>
      </c>
      <c r="E16" s="188" t="s">
        <v>173</v>
      </c>
      <c r="F16" s="188" t="s">
        <v>177</v>
      </c>
      <c r="G16" s="188" t="s">
        <v>173</v>
      </c>
      <c r="H16" s="188" t="s">
        <v>173</v>
      </c>
    </row>
    <row r="17" spans="1:8" ht="12.75">
      <c r="A17" s="187" t="s">
        <v>188</v>
      </c>
      <c r="B17" s="188" t="s">
        <v>173</v>
      </c>
      <c r="C17" s="188" t="s">
        <v>177</v>
      </c>
      <c r="D17" s="188" t="s">
        <v>177</v>
      </c>
      <c r="E17" s="188" t="s">
        <v>177</v>
      </c>
      <c r="F17" s="188" t="s">
        <v>173</v>
      </c>
      <c r="G17" s="188" t="s">
        <v>173</v>
      </c>
      <c r="H17" s="188" t="s">
        <v>173</v>
      </c>
    </row>
    <row r="18" spans="1:8" ht="12.75">
      <c r="A18" s="187" t="s">
        <v>189</v>
      </c>
      <c r="B18" s="188" t="s">
        <v>177</v>
      </c>
      <c r="C18" s="188" t="s">
        <v>177</v>
      </c>
      <c r="D18" s="188" t="s">
        <v>173</v>
      </c>
      <c r="E18" s="188" t="s">
        <v>173</v>
      </c>
      <c r="F18" s="188" t="s">
        <v>177</v>
      </c>
      <c r="G18" s="188" t="s">
        <v>173</v>
      </c>
      <c r="H18" s="188" t="s">
        <v>173</v>
      </c>
    </row>
    <row r="19" spans="1:8" ht="12.75">
      <c r="A19" s="187" t="s">
        <v>190</v>
      </c>
      <c r="B19" s="188" t="s">
        <v>177</v>
      </c>
      <c r="C19" s="188"/>
      <c r="D19" s="188"/>
      <c r="E19" s="188"/>
      <c r="F19" s="188" t="s">
        <v>173</v>
      </c>
      <c r="G19" s="188" t="s">
        <v>173</v>
      </c>
      <c r="H19" s="188" t="s">
        <v>173</v>
      </c>
    </row>
    <row r="20" spans="1:8" ht="12.75">
      <c r="A20" s="187" t="s">
        <v>191</v>
      </c>
      <c r="B20" s="188"/>
      <c r="C20" s="188"/>
      <c r="D20" s="188"/>
      <c r="E20" s="188"/>
      <c r="F20" s="191" t="s">
        <v>177</v>
      </c>
      <c r="G20" s="188" t="s">
        <v>173</v>
      </c>
      <c r="H20" s="188" t="s">
        <v>173</v>
      </c>
    </row>
    <row r="21" spans="1:8" ht="12.75">
      <c r="A21" s="187" t="s">
        <v>192</v>
      </c>
      <c r="B21" s="188" t="s">
        <v>177</v>
      </c>
      <c r="C21" s="188" t="s">
        <v>177</v>
      </c>
      <c r="D21" s="188" t="s">
        <v>177</v>
      </c>
      <c r="E21" s="188" t="s">
        <v>177</v>
      </c>
      <c r="F21" s="188" t="s">
        <v>177</v>
      </c>
      <c r="G21" s="188" t="s">
        <v>177</v>
      </c>
      <c r="H21" s="191" t="s">
        <v>177</v>
      </c>
    </row>
    <row r="22" spans="1:8" ht="12.75">
      <c r="A22" s="187" t="s">
        <v>193</v>
      </c>
      <c r="B22" s="188" t="s">
        <v>177</v>
      </c>
      <c r="C22" s="188" t="s">
        <v>177</v>
      </c>
      <c r="D22" s="188" t="s">
        <v>177</v>
      </c>
      <c r="E22" s="188" t="s">
        <v>177</v>
      </c>
      <c r="F22" s="188" t="s">
        <v>174</v>
      </c>
      <c r="G22" s="188" t="s">
        <v>174</v>
      </c>
      <c r="H22" s="191" t="s">
        <v>177</v>
      </c>
    </row>
    <row r="23" spans="1:8" ht="12.75">
      <c r="A23" s="187" t="s">
        <v>194</v>
      </c>
      <c r="B23" s="188" t="s">
        <v>177</v>
      </c>
      <c r="C23" s="188" t="s">
        <v>177</v>
      </c>
      <c r="D23" s="188" t="s">
        <v>177</v>
      </c>
      <c r="E23" s="188" t="s">
        <v>177</v>
      </c>
      <c r="F23" s="188" t="s">
        <v>177</v>
      </c>
      <c r="G23" s="188" t="s">
        <v>177</v>
      </c>
      <c r="H23" s="191" t="s">
        <v>177</v>
      </c>
    </row>
    <row r="24" spans="1:8" ht="12.75">
      <c r="A24" s="187" t="s">
        <v>195</v>
      </c>
      <c r="B24" s="188" t="s">
        <v>174</v>
      </c>
      <c r="C24" s="188" t="s">
        <v>174</v>
      </c>
      <c r="D24" s="188"/>
      <c r="E24" s="188"/>
      <c r="F24" s="188" t="s">
        <v>177</v>
      </c>
      <c r="G24" s="188"/>
      <c r="H24" s="191" t="s">
        <v>177</v>
      </c>
    </row>
    <row r="25" spans="1:8" ht="12.75">
      <c r="A25" s="187" t="s">
        <v>196</v>
      </c>
      <c r="B25" s="188" t="s">
        <v>177</v>
      </c>
      <c r="C25" s="188" t="s">
        <v>177</v>
      </c>
      <c r="D25" s="188" t="s">
        <v>174</v>
      </c>
      <c r="E25" s="188" t="s">
        <v>174</v>
      </c>
      <c r="F25" s="188" t="s">
        <v>177</v>
      </c>
      <c r="G25" s="188" t="s">
        <v>174</v>
      </c>
      <c r="H25" s="188" t="s">
        <v>174</v>
      </c>
    </row>
    <row r="26" spans="1:8" ht="12.75">
      <c r="A26" s="187" t="s">
        <v>197</v>
      </c>
      <c r="B26" s="188" t="s">
        <v>177</v>
      </c>
      <c r="C26" s="188" t="s">
        <v>174</v>
      </c>
      <c r="D26" s="188" t="s">
        <v>174</v>
      </c>
      <c r="E26" s="188" t="s">
        <v>174</v>
      </c>
      <c r="F26" s="191" t="s">
        <v>173</v>
      </c>
      <c r="G26" s="191" t="s">
        <v>177</v>
      </c>
      <c r="H26" s="188" t="s">
        <v>174</v>
      </c>
    </row>
    <row r="27" spans="1:8" ht="12.75">
      <c r="A27" s="187" t="s">
        <v>198</v>
      </c>
      <c r="B27" s="188" t="s">
        <v>177</v>
      </c>
      <c r="C27" s="188" t="s">
        <v>177</v>
      </c>
      <c r="D27" s="188" t="s">
        <v>173</v>
      </c>
      <c r="E27" s="188" t="s">
        <v>173</v>
      </c>
      <c r="F27" s="188" t="s">
        <v>177</v>
      </c>
      <c r="G27" s="188" t="s">
        <v>173</v>
      </c>
      <c r="H27" s="188" t="s">
        <v>173</v>
      </c>
    </row>
    <row r="28" spans="1:8" ht="12.75">
      <c r="A28" s="185" t="s">
        <v>199</v>
      </c>
      <c r="B28" s="189" t="s">
        <v>177</v>
      </c>
      <c r="C28" s="189" t="s">
        <v>177</v>
      </c>
      <c r="D28" s="189" t="s">
        <v>173</v>
      </c>
      <c r="E28" s="189" t="s">
        <v>173</v>
      </c>
      <c r="F28" s="189" t="s">
        <v>177</v>
      </c>
      <c r="G28" s="189" t="s">
        <v>173</v>
      </c>
      <c r="H28" s="189" t="s">
        <v>173</v>
      </c>
    </row>
    <row r="29" spans="1:8" s="180" customFormat="1" ht="17.25" customHeight="1">
      <c r="A29" s="182" t="s">
        <v>200</v>
      </c>
      <c r="B29" s="184" t="s">
        <v>171</v>
      </c>
      <c r="C29" s="184" t="s">
        <v>171</v>
      </c>
      <c r="D29" s="184" t="s">
        <v>171</v>
      </c>
      <c r="E29" s="184" t="s">
        <v>171</v>
      </c>
      <c r="F29" s="184" t="s">
        <v>171</v>
      </c>
      <c r="G29" s="184" t="s">
        <v>171</v>
      </c>
      <c r="H29" s="184" t="s">
        <v>171</v>
      </c>
    </row>
    <row r="30" spans="1:8" ht="12.75">
      <c r="A30" s="185" t="s">
        <v>201</v>
      </c>
      <c r="B30" s="188" t="s">
        <v>173</v>
      </c>
      <c r="C30" s="186"/>
      <c r="D30" s="186"/>
      <c r="E30" s="186"/>
      <c r="F30" s="188" t="s">
        <v>173</v>
      </c>
      <c r="G30" s="186"/>
      <c r="H30" s="191" t="s">
        <v>177</v>
      </c>
    </row>
    <row r="31" spans="1:8" ht="12.75">
      <c r="A31" s="192" t="s">
        <v>202</v>
      </c>
      <c r="B31" s="193" t="s">
        <v>174</v>
      </c>
      <c r="C31" s="193" t="s">
        <v>174</v>
      </c>
      <c r="D31" s="193" t="s">
        <v>174</v>
      </c>
      <c r="E31" s="193" t="s">
        <v>174</v>
      </c>
      <c r="F31" s="193" t="s">
        <v>174</v>
      </c>
      <c r="G31" s="193" t="s">
        <v>174</v>
      </c>
      <c r="H31" s="193" t="s">
        <v>174</v>
      </c>
    </row>
    <row r="32" spans="1:8" s="180" customFormat="1" ht="17.25" customHeight="1">
      <c r="A32" s="182" t="s">
        <v>203</v>
      </c>
      <c r="B32" s="184" t="s">
        <v>171</v>
      </c>
      <c r="C32" s="184" t="s">
        <v>171</v>
      </c>
      <c r="D32" s="184" t="s">
        <v>171</v>
      </c>
      <c r="E32" s="184" t="s">
        <v>171</v>
      </c>
      <c r="F32" s="184" t="s">
        <v>171</v>
      </c>
      <c r="G32" s="184" t="s">
        <v>171</v>
      </c>
      <c r="H32" s="184" t="s">
        <v>171</v>
      </c>
    </row>
    <row r="33" spans="1:8" ht="12.75">
      <c r="A33" s="185" t="s">
        <v>204</v>
      </c>
      <c r="B33" s="188" t="s">
        <v>177</v>
      </c>
      <c r="C33" s="188" t="s">
        <v>177</v>
      </c>
      <c r="D33" s="188" t="s">
        <v>177</v>
      </c>
      <c r="E33" s="188" t="s">
        <v>177</v>
      </c>
      <c r="F33" s="188" t="s">
        <v>177</v>
      </c>
      <c r="G33" s="188" t="s">
        <v>177</v>
      </c>
      <c r="H33" s="191" t="s">
        <v>177</v>
      </c>
    </row>
    <row r="34" spans="1:8" ht="12.75">
      <c r="A34" s="187" t="s">
        <v>205</v>
      </c>
      <c r="B34" s="188" t="s">
        <v>177</v>
      </c>
      <c r="C34" s="191" t="s">
        <v>173</v>
      </c>
      <c r="D34" s="188" t="s">
        <v>177</v>
      </c>
      <c r="E34" s="188" t="s">
        <v>177</v>
      </c>
      <c r="F34" s="191" t="s">
        <v>173</v>
      </c>
      <c r="G34" s="188" t="s">
        <v>174</v>
      </c>
      <c r="H34" s="188" t="s">
        <v>174</v>
      </c>
    </row>
    <row r="35" spans="1:8" ht="12.75">
      <c r="A35" s="187" t="s">
        <v>206</v>
      </c>
      <c r="B35" s="191" t="s">
        <v>177</v>
      </c>
      <c r="C35" s="188" t="s">
        <v>174</v>
      </c>
      <c r="D35" s="188" t="s">
        <v>174</v>
      </c>
      <c r="E35" s="188" t="s">
        <v>174</v>
      </c>
      <c r="F35" s="191" t="s">
        <v>173</v>
      </c>
      <c r="G35" s="188" t="s">
        <v>174</v>
      </c>
      <c r="H35" s="188" t="s">
        <v>174</v>
      </c>
    </row>
    <row r="36" spans="1:8" ht="12.75">
      <c r="A36" s="187" t="s">
        <v>207</v>
      </c>
      <c r="B36" s="188" t="s">
        <v>174</v>
      </c>
      <c r="C36" s="191" t="s">
        <v>177</v>
      </c>
      <c r="D36" s="188" t="s">
        <v>174</v>
      </c>
      <c r="E36" s="188" t="s">
        <v>174</v>
      </c>
      <c r="F36" s="191" t="s">
        <v>173</v>
      </c>
      <c r="G36" s="188" t="s">
        <v>174</v>
      </c>
      <c r="H36" s="188" t="s">
        <v>174</v>
      </c>
    </row>
    <row r="37" spans="1:8" ht="12.75">
      <c r="A37" s="194" t="s">
        <v>208</v>
      </c>
      <c r="B37" s="193" t="s">
        <v>174</v>
      </c>
      <c r="C37" s="193"/>
      <c r="D37" s="193"/>
      <c r="E37" s="193"/>
      <c r="F37" s="195" t="s">
        <v>177</v>
      </c>
      <c r="G37" s="193"/>
      <c r="H37" s="193" t="s">
        <v>174</v>
      </c>
    </row>
    <row r="38" spans="2:8" s="196" customFormat="1" ht="15" customHeight="1">
      <c r="B38" s="197"/>
      <c r="C38" s="197"/>
      <c r="D38" s="197"/>
      <c r="E38" s="197"/>
      <c r="F38" s="197"/>
      <c r="G38" s="197"/>
      <c r="H38" s="198" t="s">
        <v>209</v>
      </c>
    </row>
    <row r="39" spans="1:8" s="196" customFormat="1" ht="15" customHeight="1">
      <c r="A39" s="196" t="s">
        <v>210</v>
      </c>
      <c r="B39" s="197"/>
      <c r="C39" s="197"/>
      <c r="D39" s="197"/>
      <c r="E39" s="197"/>
      <c r="F39" s="197"/>
      <c r="G39" s="197"/>
      <c r="H39" s="199"/>
    </row>
    <row r="40" spans="1:8" s="180" customFormat="1" ht="25.5">
      <c r="A40" s="182" t="s">
        <v>211</v>
      </c>
      <c r="B40" s="183" t="s">
        <v>163</v>
      </c>
      <c r="C40" s="183" t="s">
        <v>164</v>
      </c>
      <c r="D40" s="183" t="s">
        <v>165</v>
      </c>
      <c r="E40" s="183" t="s">
        <v>166</v>
      </c>
      <c r="F40" s="183" t="s">
        <v>167</v>
      </c>
      <c r="G40" s="183" t="s">
        <v>168</v>
      </c>
      <c r="H40" s="183" t="s">
        <v>169</v>
      </c>
    </row>
    <row r="41" spans="1:8" s="180" customFormat="1" ht="17.25" customHeight="1">
      <c r="A41" s="182" t="s">
        <v>212</v>
      </c>
      <c r="B41" s="184" t="s">
        <v>171</v>
      </c>
      <c r="C41" s="184" t="s">
        <v>171</v>
      </c>
      <c r="D41" s="184" t="s">
        <v>171</v>
      </c>
      <c r="E41" s="184" t="s">
        <v>171</v>
      </c>
      <c r="F41" s="184" t="s">
        <v>171</v>
      </c>
      <c r="G41" s="184" t="s">
        <v>171</v>
      </c>
      <c r="H41" s="184" t="s">
        <v>171</v>
      </c>
    </row>
    <row r="42" spans="1:8" ht="12.75">
      <c r="A42" s="185" t="s">
        <v>213</v>
      </c>
      <c r="B42" s="186" t="s">
        <v>173</v>
      </c>
      <c r="C42" s="186" t="s">
        <v>177</v>
      </c>
      <c r="D42" s="186" t="s">
        <v>177</v>
      </c>
      <c r="E42" s="186" t="s">
        <v>177</v>
      </c>
      <c r="F42" s="186" t="s">
        <v>173</v>
      </c>
      <c r="G42" s="186" t="s">
        <v>177</v>
      </c>
      <c r="H42" s="186" t="s">
        <v>177</v>
      </c>
    </row>
    <row r="43" spans="1:8" ht="12.75">
      <c r="A43" s="187" t="s">
        <v>214</v>
      </c>
      <c r="B43" s="188" t="s">
        <v>173</v>
      </c>
      <c r="C43" s="188" t="s">
        <v>177</v>
      </c>
      <c r="D43" s="188" t="s">
        <v>177</v>
      </c>
      <c r="E43" s="188" t="s">
        <v>174</v>
      </c>
      <c r="F43" s="188" t="s">
        <v>173</v>
      </c>
      <c r="G43" s="188" t="s">
        <v>177</v>
      </c>
      <c r="H43" s="188" t="s">
        <v>177</v>
      </c>
    </row>
    <row r="44" spans="1:8" ht="12.75">
      <c r="A44" s="187" t="s">
        <v>215</v>
      </c>
      <c r="B44" s="188" t="s">
        <v>174</v>
      </c>
      <c r="C44" s="188" t="s">
        <v>177</v>
      </c>
      <c r="D44" s="188" t="s">
        <v>177</v>
      </c>
      <c r="E44" s="188" t="s">
        <v>174</v>
      </c>
      <c r="F44" s="188" t="s">
        <v>174</v>
      </c>
      <c r="G44" s="188" t="s">
        <v>173</v>
      </c>
      <c r="H44" s="188" t="s">
        <v>173</v>
      </c>
    </row>
    <row r="45" spans="1:8" ht="12.75">
      <c r="A45" s="187" t="s">
        <v>216</v>
      </c>
      <c r="B45" s="188" t="s">
        <v>173</v>
      </c>
      <c r="C45" s="188" t="s">
        <v>174</v>
      </c>
      <c r="D45" s="188" t="s">
        <v>173</v>
      </c>
      <c r="E45" s="188" t="s">
        <v>174</v>
      </c>
      <c r="F45" s="188" t="s">
        <v>177</v>
      </c>
      <c r="G45" s="188" t="s">
        <v>173</v>
      </c>
      <c r="H45" s="188" t="s">
        <v>173</v>
      </c>
    </row>
    <row r="46" spans="1:8" ht="12.75">
      <c r="A46" s="187" t="s">
        <v>217</v>
      </c>
      <c r="B46" s="188" t="s">
        <v>173</v>
      </c>
      <c r="C46" s="188" t="s">
        <v>174</v>
      </c>
      <c r="D46" s="188" t="s">
        <v>173</v>
      </c>
      <c r="E46" s="188" t="s">
        <v>177</v>
      </c>
      <c r="F46" s="188" t="s">
        <v>173</v>
      </c>
      <c r="G46" s="188" t="s">
        <v>177</v>
      </c>
      <c r="H46" s="188" t="s">
        <v>177</v>
      </c>
    </row>
    <row r="47" spans="1:8" ht="12.75">
      <c r="A47" s="187" t="s">
        <v>218</v>
      </c>
      <c r="B47" s="188" t="s">
        <v>174</v>
      </c>
      <c r="C47" s="188" t="s">
        <v>174</v>
      </c>
      <c r="D47" s="188" t="s">
        <v>174</v>
      </c>
      <c r="E47" s="188" t="s">
        <v>174</v>
      </c>
      <c r="F47" s="188" t="s">
        <v>174</v>
      </c>
      <c r="G47" s="188" t="s">
        <v>174</v>
      </c>
      <c r="H47" s="188" t="s">
        <v>174</v>
      </c>
    </row>
    <row r="48" spans="1:8" ht="25.5">
      <c r="A48" s="190" t="s">
        <v>219</v>
      </c>
      <c r="B48" s="188"/>
      <c r="C48" s="188"/>
      <c r="D48" s="188"/>
      <c r="E48" s="188"/>
      <c r="F48" s="188"/>
      <c r="G48" s="188" t="s">
        <v>174</v>
      </c>
      <c r="H48" s="188"/>
    </row>
    <row r="49" spans="1:8" ht="12.75">
      <c r="A49" s="187" t="s">
        <v>220</v>
      </c>
      <c r="B49" s="188" t="s">
        <v>174</v>
      </c>
      <c r="C49" s="188" t="s">
        <v>174</v>
      </c>
      <c r="D49" s="188"/>
      <c r="E49" s="188"/>
      <c r="F49" s="188"/>
      <c r="G49" s="188" t="s">
        <v>174</v>
      </c>
      <c r="H49" s="188"/>
    </row>
    <row r="50" spans="1:8" ht="12.75">
      <c r="A50" s="187" t="s">
        <v>221</v>
      </c>
      <c r="B50" s="188"/>
      <c r="C50" s="188"/>
      <c r="D50" s="188"/>
      <c r="E50" s="188"/>
      <c r="F50" s="188"/>
      <c r="G50" s="188"/>
      <c r="H50" s="188"/>
    </row>
    <row r="51" spans="1:8" ht="12.75">
      <c r="A51" s="187" t="s">
        <v>222</v>
      </c>
      <c r="B51" s="188" t="s">
        <v>174</v>
      </c>
      <c r="C51" s="188" t="s">
        <v>174</v>
      </c>
      <c r="D51" s="188" t="s">
        <v>174</v>
      </c>
      <c r="E51" s="188" t="s">
        <v>174</v>
      </c>
      <c r="F51" s="188" t="s">
        <v>174</v>
      </c>
      <c r="G51" s="188" t="s">
        <v>174</v>
      </c>
      <c r="H51" s="188" t="s">
        <v>174</v>
      </c>
    </row>
    <row r="52" spans="1:8" ht="12.75">
      <c r="A52" s="187" t="s">
        <v>223</v>
      </c>
      <c r="B52" s="188" t="s">
        <v>174</v>
      </c>
      <c r="C52" s="188"/>
      <c r="D52" s="188"/>
      <c r="E52" s="188"/>
      <c r="F52" s="188" t="s">
        <v>174</v>
      </c>
      <c r="G52" s="188"/>
      <c r="H52" s="188"/>
    </row>
    <row r="53" spans="1:8" ht="12.75">
      <c r="A53" s="187" t="s">
        <v>224</v>
      </c>
      <c r="B53" s="188"/>
      <c r="C53" s="188" t="s">
        <v>174</v>
      </c>
      <c r="D53" s="188" t="s">
        <v>174</v>
      </c>
      <c r="E53" s="188"/>
      <c r="F53" s="188"/>
      <c r="G53" s="188"/>
      <c r="H53" s="188"/>
    </row>
    <row r="54" spans="1:8" ht="12.75">
      <c r="A54" s="187" t="s">
        <v>225</v>
      </c>
      <c r="B54" s="188"/>
      <c r="C54" s="191" t="s">
        <v>177</v>
      </c>
      <c r="D54" s="191" t="s">
        <v>177</v>
      </c>
      <c r="E54" s="191" t="s">
        <v>177</v>
      </c>
      <c r="F54" s="188"/>
      <c r="G54" s="188"/>
      <c r="H54" s="188"/>
    </row>
    <row r="55" spans="1:8" ht="12.75">
      <c r="A55" s="187" t="s">
        <v>226</v>
      </c>
      <c r="B55" s="191" t="s">
        <v>177</v>
      </c>
      <c r="C55" s="188" t="s">
        <v>174</v>
      </c>
      <c r="D55" s="188"/>
      <c r="E55" s="188"/>
      <c r="F55" s="188" t="s">
        <v>174</v>
      </c>
      <c r="G55" s="188"/>
      <c r="H55" s="188"/>
    </row>
    <row r="56" spans="1:8" ht="12.75">
      <c r="A56" s="187" t="s">
        <v>227</v>
      </c>
      <c r="B56" s="188" t="s">
        <v>173</v>
      </c>
      <c r="C56" s="188" t="s">
        <v>173</v>
      </c>
      <c r="D56" s="188" t="s">
        <v>173</v>
      </c>
      <c r="E56" s="188" t="s">
        <v>173</v>
      </c>
      <c r="F56" s="188" t="s">
        <v>173</v>
      </c>
      <c r="G56" s="188" t="s">
        <v>173</v>
      </c>
      <c r="H56" s="188" t="s">
        <v>173</v>
      </c>
    </row>
    <row r="57" spans="1:8" ht="12.75">
      <c r="A57" s="185" t="s">
        <v>228</v>
      </c>
      <c r="B57" s="189" t="s">
        <v>173</v>
      </c>
      <c r="C57" s="189" t="s">
        <v>173</v>
      </c>
      <c r="D57" s="189" t="s">
        <v>173</v>
      </c>
      <c r="E57" s="189" t="s">
        <v>173</v>
      </c>
      <c r="F57" s="189" t="s">
        <v>173</v>
      </c>
      <c r="G57" s="189" t="s">
        <v>173</v>
      </c>
      <c r="H57" s="189" t="s">
        <v>173</v>
      </c>
    </row>
    <row r="58" spans="1:8" s="180" customFormat="1" ht="17.25" customHeight="1">
      <c r="A58" s="182" t="s">
        <v>229</v>
      </c>
      <c r="B58" s="184" t="s">
        <v>171</v>
      </c>
      <c r="C58" s="184" t="s">
        <v>171</v>
      </c>
      <c r="D58" s="184" t="s">
        <v>171</v>
      </c>
      <c r="E58" s="184" t="s">
        <v>171</v>
      </c>
      <c r="F58" s="184" t="s">
        <v>171</v>
      </c>
      <c r="G58" s="184" t="s">
        <v>171</v>
      </c>
      <c r="H58" s="184" t="s">
        <v>171</v>
      </c>
    </row>
    <row r="59" spans="1:8" ht="12.75">
      <c r="A59" s="185" t="s">
        <v>230</v>
      </c>
      <c r="B59" s="186" t="s">
        <v>177</v>
      </c>
      <c r="C59" s="186" t="s">
        <v>177</v>
      </c>
      <c r="D59" s="186" t="s">
        <v>173</v>
      </c>
      <c r="E59" s="186" t="s">
        <v>173</v>
      </c>
      <c r="F59" s="186" t="s">
        <v>177</v>
      </c>
      <c r="G59" s="186" t="s">
        <v>177</v>
      </c>
      <c r="H59" s="186" t="s">
        <v>177</v>
      </c>
    </row>
    <row r="60" spans="1:8" ht="12.75">
      <c r="A60" s="187" t="s">
        <v>231</v>
      </c>
      <c r="B60" s="188" t="s">
        <v>177</v>
      </c>
      <c r="C60" s="188" t="s">
        <v>177</v>
      </c>
      <c r="D60" s="188" t="s">
        <v>173</v>
      </c>
      <c r="E60" s="188" t="s">
        <v>173</v>
      </c>
      <c r="F60" s="188" t="s">
        <v>177</v>
      </c>
      <c r="G60" s="188" t="s">
        <v>173</v>
      </c>
      <c r="H60" s="188" t="s">
        <v>173</v>
      </c>
    </row>
    <row r="61" spans="1:8" ht="12.75">
      <c r="A61" s="187" t="s">
        <v>232</v>
      </c>
      <c r="B61" s="188" t="s">
        <v>173</v>
      </c>
      <c r="C61" s="188" t="s">
        <v>173</v>
      </c>
      <c r="D61" s="188" t="s">
        <v>173</v>
      </c>
      <c r="E61" s="188" t="s">
        <v>173</v>
      </c>
      <c r="F61" s="188" t="s">
        <v>173</v>
      </c>
      <c r="G61" s="188" t="s">
        <v>173</v>
      </c>
      <c r="H61" s="188" t="s">
        <v>173</v>
      </c>
    </row>
    <row r="62" spans="1:8" ht="12.75">
      <c r="A62" s="187" t="s">
        <v>233</v>
      </c>
      <c r="B62" s="188" t="s">
        <v>174</v>
      </c>
      <c r="C62" s="188" t="s">
        <v>174</v>
      </c>
      <c r="D62" s="188" t="s">
        <v>174</v>
      </c>
      <c r="E62" s="188" t="s">
        <v>174</v>
      </c>
      <c r="F62" s="188" t="s">
        <v>174</v>
      </c>
      <c r="G62" s="188" t="s">
        <v>177</v>
      </c>
      <c r="H62" s="188" t="s">
        <v>177</v>
      </c>
    </row>
    <row r="63" spans="1:8" ht="12.75">
      <c r="A63" s="187" t="s">
        <v>234</v>
      </c>
      <c r="B63" s="188" t="s">
        <v>174</v>
      </c>
      <c r="C63" s="188" t="s">
        <v>173</v>
      </c>
      <c r="D63" s="188" t="s">
        <v>177</v>
      </c>
      <c r="E63" s="188" t="s">
        <v>174</v>
      </c>
      <c r="F63" s="188" t="s">
        <v>174</v>
      </c>
      <c r="G63" s="188" t="s">
        <v>174</v>
      </c>
      <c r="H63" s="188" t="s">
        <v>177</v>
      </c>
    </row>
    <row r="64" spans="1:8" ht="12.75">
      <c r="A64" s="187" t="s">
        <v>235</v>
      </c>
      <c r="B64" s="188" t="s">
        <v>174</v>
      </c>
      <c r="C64" s="188" t="s">
        <v>177</v>
      </c>
      <c r="D64" s="188" t="s">
        <v>173</v>
      </c>
      <c r="E64" s="188" t="s">
        <v>174</v>
      </c>
      <c r="F64" s="188" t="s">
        <v>177</v>
      </c>
      <c r="G64" s="188" t="s">
        <v>173</v>
      </c>
      <c r="H64" s="188" t="s">
        <v>173</v>
      </c>
    </row>
    <row r="65" spans="1:8" ht="12.75">
      <c r="A65" s="187" t="s">
        <v>236</v>
      </c>
      <c r="B65" s="188" t="s">
        <v>173</v>
      </c>
      <c r="C65" s="188" t="s">
        <v>173</v>
      </c>
      <c r="D65" s="188" t="s">
        <v>173</v>
      </c>
      <c r="E65" s="188" t="s">
        <v>173</v>
      </c>
      <c r="F65" s="188" t="s">
        <v>173</v>
      </c>
      <c r="G65" s="188" t="s">
        <v>173</v>
      </c>
      <c r="H65" s="188" t="s">
        <v>173</v>
      </c>
    </row>
    <row r="66" spans="1:8" ht="12.75">
      <c r="A66" s="190" t="s">
        <v>237</v>
      </c>
      <c r="B66" s="188" t="s">
        <v>177</v>
      </c>
      <c r="C66" s="188" t="s">
        <v>173</v>
      </c>
      <c r="D66" s="188" t="s">
        <v>173</v>
      </c>
      <c r="E66" s="188" t="s">
        <v>177</v>
      </c>
      <c r="F66" s="188" t="s">
        <v>173</v>
      </c>
      <c r="G66" s="188" t="s">
        <v>173</v>
      </c>
      <c r="H66" s="188" t="s">
        <v>173</v>
      </c>
    </row>
    <row r="67" spans="1:8" ht="12.75">
      <c r="A67" s="187" t="s">
        <v>238</v>
      </c>
      <c r="B67" s="191" t="s">
        <v>177</v>
      </c>
      <c r="C67" s="191" t="s">
        <v>177</v>
      </c>
      <c r="D67" s="191" t="s">
        <v>177</v>
      </c>
      <c r="E67" s="191" t="s">
        <v>177</v>
      </c>
      <c r="F67" s="191" t="s">
        <v>177</v>
      </c>
      <c r="G67" s="191" t="s">
        <v>177</v>
      </c>
      <c r="H67" s="191" t="s">
        <v>177</v>
      </c>
    </row>
    <row r="68" spans="1:8" ht="12.75">
      <c r="A68" s="187" t="s">
        <v>239</v>
      </c>
      <c r="B68" s="191" t="s">
        <v>177</v>
      </c>
      <c r="C68" s="191" t="s">
        <v>177</v>
      </c>
      <c r="D68" s="191" t="s">
        <v>177</v>
      </c>
      <c r="E68" s="191" t="s">
        <v>177</v>
      </c>
      <c r="F68" s="191" t="s">
        <v>177</v>
      </c>
      <c r="G68" s="191" t="s">
        <v>177</v>
      </c>
      <c r="H68" s="191" t="s">
        <v>177</v>
      </c>
    </row>
    <row r="69" spans="1:8" ht="12.75">
      <c r="A69" s="187" t="s">
        <v>240</v>
      </c>
      <c r="B69" s="191" t="s">
        <v>177</v>
      </c>
      <c r="C69" s="191" t="s">
        <v>177</v>
      </c>
      <c r="D69" s="191" t="s">
        <v>177</v>
      </c>
      <c r="E69" s="191" t="s">
        <v>177</v>
      </c>
      <c r="F69" s="191" t="s">
        <v>177</v>
      </c>
      <c r="G69" s="191" t="s">
        <v>177</v>
      </c>
      <c r="H69" s="191" t="s">
        <v>177</v>
      </c>
    </row>
    <row r="70" spans="1:8" ht="12.75">
      <c r="A70" s="187" t="s">
        <v>241</v>
      </c>
      <c r="B70" s="191" t="s">
        <v>177</v>
      </c>
      <c r="C70" s="191" t="s">
        <v>177</v>
      </c>
      <c r="D70" s="191" t="s">
        <v>177</v>
      </c>
      <c r="E70" s="191" t="s">
        <v>177</v>
      </c>
      <c r="F70" s="191" t="s">
        <v>177</v>
      </c>
      <c r="G70" s="191" t="s">
        <v>177</v>
      </c>
      <c r="H70" s="191" t="s">
        <v>177</v>
      </c>
    </row>
    <row r="71" spans="1:8" ht="12.75">
      <c r="A71" s="187" t="s">
        <v>242</v>
      </c>
      <c r="B71" s="191" t="s">
        <v>177</v>
      </c>
      <c r="C71" s="191" t="s">
        <v>177</v>
      </c>
      <c r="D71" s="188" t="s">
        <v>174</v>
      </c>
      <c r="E71" s="188" t="s">
        <v>174</v>
      </c>
      <c r="F71" s="191" t="s">
        <v>177</v>
      </c>
      <c r="G71" s="191" t="s">
        <v>177</v>
      </c>
      <c r="H71" s="188" t="s">
        <v>174</v>
      </c>
    </row>
    <row r="72" spans="1:8" ht="12.75">
      <c r="A72" s="187" t="s">
        <v>243</v>
      </c>
      <c r="B72" s="188" t="s">
        <v>174</v>
      </c>
      <c r="C72" s="188"/>
      <c r="D72" s="191" t="s">
        <v>177</v>
      </c>
      <c r="E72" s="188"/>
      <c r="F72" s="188"/>
      <c r="G72" s="188"/>
      <c r="H72" s="188"/>
    </row>
    <row r="73" spans="1:8" ht="25.5">
      <c r="A73" s="190" t="s">
        <v>244</v>
      </c>
      <c r="B73" s="188" t="s">
        <v>174</v>
      </c>
      <c r="C73" s="188" t="s">
        <v>174</v>
      </c>
      <c r="D73" s="188" t="s">
        <v>174</v>
      </c>
      <c r="E73" s="188" t="s">
        <v>174</v>
      </c>
      <c r="F73" s="188" t="s">
        <v>174</v>
      </c>
      <c r="G73" s="188" t="s">
        <v>174</v>
      </c>
      <c r="H73" s="188" t="s">
        <v>174</v>
      </c>
    </row>
    <row r="74" spans="1:8" ht="12.75">
      <c r="A74" s="187" t="s">
        <v>245</v>
      </c>
      <c r="B74" s="191" t="s">
        <v>177</v>
      </c>
      <c r="C74" s="191" t="s">
        <v>177</v>
      </c>
      <c r="D74" s="191" t="s">
        <v>177</v>
      </c>
      <c r="E74" s="191" t="s">
        <v>177</v>
      </c>
      <c r="F74" s="191" t="s">
        <v>177</v>
      </c>
      <c r="G74" s="191" t="s">
        <v>177</v>
      </c>
      <c r="H74" s="191" t="s">
        <v>177</v>
      </c>
    </row>
    <row r="75" spans="1:8" ht="12.75">
      <c r="A75" s="187" t="s">
        <v>246</v>
      </c>
      <c r="B75" s="191" t="s">
        <v>177</v>
      </c>
      <c r="C75" s="191" t="s">
        <v>177</v>
      </c>
      <c r="D75" s="191" t="s">
        <v>177</v>
      </c>
      <c r="E75" s="191" t="s">
        <v>177</v>
      </c>
      <c r="F75" s="191" t="s">
        <v>177</v>
      </c>
      <c r="G75" s="191" t="s">
        <v>177</v>
      </c>
      <c r="H75" s="191" t="s">
        <v>177</v>
      </c>
    </row>
    <row r="76" spans="1:8" ht="12.75">
      <c r="A76" s="187" t="s">
        <v>247</v>
      </c>
      <c r="B76" s="188"/>
      <c r="C76" s="188"/>
      <c r="D76" s="188"/>
      <c r="E76" s="188"/>
      <c r="F76" s="188"/>
      <c r="G76" s="188"/>
      <c r="H76" s="188"/>
    </row>
    <row r="77" spans="1:8" ht="12.75">
      <c r="A77" s="187" t="s">
        <v>248</v>
      </c>
      <c r="B77" s="188"/>
      <c r="C77" s="191" t="s">
        <v>177</v>
      </c>
      <c r="D77" s="191" t="s">
        <v>177</v>
      </c>
      <c r="E77" s="191" t="s">
        <v>177</v>
      </c>
      <c r="F77" s="188"/>
      <c r="G77" s="188"/>
      <c r="H77" s="188"/>
    </row>
    <row r="78" spans="1:8" ht="12.75">
      <c r="A78" s="187" t="s">
        <v>249</v>
      </c>
      <c r="B78" s="188"/>
      <c r="C78" s="188" t="s">
        <v>174</v>
      </c>
      <c r="D78" s="191" t="s">
        <v>177</v>
      </c>
      <c r="E78" s="191" t="s">
        <v>177</v>
      </c>
      <c r="F78" s="188"/>
      <c r="G78" s="188"/>
      <c r="H78" s="188" t="s">
        <v>174</v>
      </c>
    </row>
    <row r="79" spans="1:8" ht="12.75">
      <c r="A79" s="187" t="s">
        <v>250</v>
      </c>
      <c r="B79" s="188" t="s">
        <v>177</v>
      </c>
      <c r="C79" s="188" t="s">
        <v>173</v>
      </c>
      <c r="D79" s="188" t="s">
        <v>173</v>
      </c>
      <c r="E79" s="188" t="s">
        <v>173</v>
      </c>
      <c r="F79" s="188" t="s">
        <v>177</v>
      </c>
      <c r="G79" s="188" t="s">
        <v>173</v>
      </c>
      <c r="H79" s="188" t="s">
        <v>173</v>
      </c>
    </row>
    <row r="80" spans="1:8" ht="13.5" customHeight="1">
      <c r="A80" s="185" t="s">
        <v>251</v>
      </c>
      <c r="B80" s="189" t="s">
        <v>173</v>
      </c>
      <c r="C80" s="189" t="s">
        <v>171</v>
      </c>
      <c r="D80" s="189" t="s">
        <v>171</v>
      </c>
      <c r="E80" s="189" t="s">
        <v>171</v>
      </c>
      <c r="F80" s="189" t="s">
        <v>173</v>
      </c>
      <c r="G80" s="189" t="s">
        <v>173</v>
      </c>
      <c r="H80" s="189" t="s">
        <v>173</v>
      </c>
    </row>
    <row r="81" spans="1:8" s="180" customFormat="1" ht="17.25" customHeight="1">
      <c r="A81" s="182" t="s">
        <v>200</v>
      </c>
      <c r="B81" s="184" t="s">
        <v>171</v>
      </c>
      <c r="C81" s="184" t="s">
        <v>171</v>
      </c>
      <c r="D81" s="184" t="s">
        <v>171</v>
      </c>
      <c r="E81" s="184" t="s">
        <v>171</v>
      </c>
      <c r="F81" s="184" t="s">
        <v>171</v>
      </c>
      <c r="G81" s="184" t="s">
        <v>171</v>
      </c>
      <c r="H81" s="184" t="s">
        <v>171</v>
      </c>
    </row>
    <row r="82" spans="1:8" s="180" customFormat="1" ht="17.25" customHeight="1">
      <c r="A82" s="182" t="s">
        <v>203</v>
      </c>
      <c r="B82" s="184" t="s">
        <v>171</v>
      </c>
      <c r="C82" s="184" t="s">
        <v>171</v>
      </c>
      <c r="D82" s="184" t="s">
        <v>171</v>
      </c>
      <c r="E82" s="184" t="s">
        <v>171</v>
      </c>
      <c r="F82" s="184" t="s">
        <v>171</v>
      </c>
      <c r="G82" s="184" t="s">
        <v>171</v>
      </c>
      <c r="H82" s="184" t="s">
        <v>171</v>
      </c>
    </row>
    <row r="83" spans="1:8" ht="12.75">
      <c r="A83" s="200" t="s">
        <v>252</v>
      </c>
      <c r="B83" s="184" t="s">
        <v>174</v>
      </c>
      <c r="C83" s="184" t="s">
        <v>174</v>
      </c>
      <c r="D83" s="184" t="s">
        <v>174</v>
      </c>
      <c r="E83" s="184" t="s">
        <v>174</v>
      </c>
      <c r="F83" s="184" t="s">
        <v>174</v>
      </c>
      <c r="G83" s="184" t="s">
        <v>174</v>
      </c>
      <c r="H83" s="184" t="s">
        <v>174</v>
      </c>
    </row>
    <row r="84" spans="2:8" s="196" customFormat="1" ht="15" customHeight="1">
      <c r="B84" s="197"/>
      <c r="C84" s="197"/>
      <c r="D84" s="197"/>
      <c r="E84" s="197"/>
      <c r="F84" s="197"/>
      <c r="G84" s="197"/>
      <c r="H84" s="198" t="s">
        <v>209</v>
      </c>
    </row>
    <row r="85" spans="1:8" s="196" customFormat="1" ht="15" customHeight="1">
      <c r="A85" s="196" t="s">
        <v>210</v>
      </c>
      <c r="B85" s="197"/>
      <c r="C85" s="197"/>
      <c r="D85" s="197"/>
      <c r="E85" s="197"/>
      <c r="F85" s="197"/>
      <c r="G85" s="197"/>
      <c r="H85" s="199"/>
    </row>
    <row r="86" spans="1:8" s="180" customFormat="1" ht="25.5">
      <c r="A86" s="182" t="s">
        <v>253</v>
      </c>
      <c r="B86" s="183" t="s">
        <v>163</v>
      </c>
      <c r="C86" s="183" t="s">
        <v>164</v>
      </c>
      <c r="D86" s="183" t="s">
        <v>165</v>
      </c>
      <c r="E86" s="183" t="s">
        <v>166</v>
      </c>
      <c r="F86" s="183" t="s">
        <v>167</v>
      </c>
      <c r="G86" s="183" t="s">
        <v>168</v>
      </c>
      <c r="H86" s="183" t="s">
        <v>169</v>
      </c>
    </row>
    <row r="87" spans="1:8" s="180" customFormat="1" ht="17.25" customHeight="1">
      <c r="A87" s="182" t="s">
        <v>212</v>
      </c>
      <c r="B87" s="184" t="s">
        <v>171</v>
      </c>
      <c r="C87" s="184" t="s">
        <v>171</v>
      </c>
      <c r="D87" s="184" t="s">
        <v>171</v>
      </c>
      <c r="E87" s="184" t="s">
        <v>171</v>
      </c>
      <c r="F87" s="184" t="s">
        <v>171</v>
      </c>
      <c r="G87" s="184" t="s">
        <v>171</v>
      </c>
      <c r="H87" s="184" t="s">
        <v>171</v>
      </c>
    </row>
    <row r="88" spans="1:8" ht="12.75">
      <c r="A88" s="185" t="s">
        <v>254</v>
      </c>
      <c r="B88" s="186" t="s">
        <v>177</v>
      </c>
      <c r="C88" s="186" t="s">
        <v>173</v>
      </c>
      <c r="D88" s="186" t="s">
        <v>173</v>
      </c>
      <c r="E88" s="186" t="s">
        <v>173</v>
      </c>
      <c r="F88" s="186" t="s">
        <v>177</v>
      </c>
      <c r="G88" s="186" t="s">
        <v>173</v>
      </c>
      <c r="H88" s="186" t="s">
        <v>173</v>
      </c>
    </row>
    <row r="89" spans="1:8" ht="12.75">
      <c r="A89" s="187" t="s">
        <v>255</v>
      </c>
      <c r="B89" s="188" t="s">
        <v>173</v>
      </c>
      <c r="C89" s="188" t="s">
        <v>177</v>
      </c>
      <c r="D89" s="188" t="s">
        <v>173</v>
      </c>
      <c r="E89" s="188" t="s">
        <v>173</v>
      </c>
      <c r="F89" s="188" t="s">
        <v>173</v>
      </c>
      <c r="G89" s="188" t="s">
        <v>173</v>
      </c>
      <c r="H89" s="188" t="s">
        <v>177</v>
      </c>
    </row>
    <row r="90" spans="1:8" ht="12.75">
      <c r="A90" s="185" t="s">
        <v>256</v>
      </c>
      <c r="B90" s="189" t="s">
        <v>173</v>
      </c>
      <c r="C90" s="189" t="s">
        <v>173</v>
      </c>
      <c r="D90" s="189" t="s">
        <v>173</v>
      </c>
      <c r="E90" s="189" t="s">
        <v>173</v>
      </c>
      <c r="F90" s="189" t="s">
        <v>173</v>
      </c>
      <c r="G90" s="189" t="s">
        <v>173</v>
      </c>
      <c r="H90" s="189" t="s">
        <v>173</v>
      </c>
    </row>
    <row r="91" spans="1:8" s="180" customFormat="1" ht="17.25" customHeight="1">
      <c r="A91" s="182" t="s">
        <v>229</v>
      </c>
      <c r="B91" s="184" t="s">
        <v>171</v>
      </c>
      <c r="C91" s="184" t="s">
        <v>171</v>
      </c>
      <c r="D91" s="184" t="s">
        <v>171</v>
      </c>
      <c r="E91" s="184" t="s">
        <v>171</v>
      </c>
      <c r="F91" s="184" t="s">
        <v>171</v>
      </c>
      <c r="G91" s="184" t="s">
        <v>171</v>
      </c>
      <c r="H91" s="184" t="s">
        <v>171</v>
      </c>
    </row>
    <row r="92" spans="1:8" ht="12.75">
      <c r="A92" s="185" t="s">
        <v>257</v>
      </c>
      <c r="B92" s="186" t="s">
        <v>173</v>
      </c>
      <c r="C92" s="186" t="s">
        <v>171</v>
      </c>
      <c r="D92" s="186" t="s">
        <v>171</v>
      </c>
      <c r="E92" s="186" t="s">
        <v>171</v>
      </c>
      <c r="F92" s="186" t="s">
        <v>173</v>
      </c>
      <c r="G92" s="186" t="s">
        <v>173</v>
      </c>
      <c r="H92" s="186" t="s">
        <v>173</v>
      </c>
    </row>
    <row r="93" spans="1:8" ht="12.75">
      <c r="A93" s="187" t="s">
        <v>258</v>
      </c>
      <c r="B93" s="188" t="s">
        <v>173</v>
      </c>
      <c r="C93" s="188" t="s">
        <v>173</v>
      </c>
      <c r="D93" s="188" t="s">
        <v>177</v>
      </c>
      <c r="E93" s="188" t="s">
        <v>177</v>
      </c>
      <c r="F93" s="188" t="s">
        <v>173</v>
      </c>
      <c r="G93" s="188" t="s">
        <v>177</v>
      </c>
      <c r="H93" s="188" t="s">
        <v>177</v>
      </c>
    </row>
    <row r="94" spans="1:8" ht="12.75">
      <c r="A94" s="187" t="s">
        <v>259</v>
      </c>
      <c r="B94" s="188" t="s">
        <v>173</v>
      </c>
      <c r="C94" s="188" t="s">
        <v>177</v>
      </c>
      <c r="D94" s="188" t="s">
        <v>174</v>
      </c>
      <c r="E94" s="188" t="s">
        <v>174</v>
      </c>
      <c r="F94" s="188" t="s">
        <v>173</v>
      </c>
      <c r="G94" s="188" t="s">
        <v>177</v>
      </c>
      <c r="H94" s="188" t="s">
        <v>177</v>
      </c>
    </row>
    <row r="95" spans="1:8" ht="12.75">
      <c r="A95" s="187" t="s">
        <v>260</v>
      </c>
      <c r="B95" s="188" t="s">
        <v>173</v>
      </c>
      <c r="C95" s="188" t="s">
        <v>177</v>
      </c>
      <c r="D95" s="188" t="s">
        <v>173</v>
      </c>
      <c r="E95" s="188" t="s">
        <v>173</v>
      </c>
      <c r="F95" s="188" t="s">
        <v>173</v>
      </c>
      <c r="G95" s="188" t="s">
        <v>173</v>
      </c>
      <c r="H95" s="188" t="s">
        <v>171</v>
      </c>
    </row>
    <row r="96" spans="1:8" ht="12.75">
      <c r="A96" s="187" t="s">
        <v>261</v>
      </c>
      <c r="B96" s="188" t="s">
        <v>173</v>
      </c>
      <c r="C96" s="188" t="s">
        <v>173</v>
      </c>
      <c r="D96" s="188" t="s">
        <v>173</v>
      </c>
      <c r="E96" s="188" t="s">
        <v>173</v>
      </c>
      <c r="F96" s="188" t="s">
        <v>173</v>
      </c>
      <c r="G96" s="188" t="s">
        <v>173</v>
      </c>
      <c r="H96" s="188" t="s">
        <v>173</v>
      </c>
    </row>
    <row r="97" spans="1:8" ht="12.75">
      <c r="A97" s="190" t="s">
        <v>262</v>
      </c>
      <c r="B97" s="188" t="s">
        <v>173</v>
      </c>
      <c r="C97" s="188"/>
      <c r="D97" s="188"/>
      <c r="E97" s="188"/>
      <c r="F97" s="188" t="s">
        <v>173</v>
      </c>
      <c r="G97" s="188" t="s">
        <v>173</v>
      </c>
      <c r="H97" s="188" t="s">
        <v>173</v>
      </c>
    </row>
    <row r="98" spans="1:8" ht="12.75">
      <c r="A98" s="187" t="s">
        <v>263</v>
      </c>
      <c r="B98" s="188" t="s">
        <v>173</v>
      </c>
      <c r="C98" s="188" t="s">
        <v>173</v>
      </c>
      <c r="D98" s="188" t="s">
        <v>173</v>
      </c>
      <c r="E98" s="188" t="s">
        <v>173</v>
      </c>
      <c r="F98" s="188" t="s">
        <v>173</v>
      </c>
      <c r="G98" s="188" t="s">
        <v>173</v>
      </c>
      <c r="H98" s="188" t="s">
        <v>173</v>
      </c>
    </row>
    <row r="99" spans="1:8" ht="12.75">
      <c r="A99" s="185" t="s">
        <v>264</v>
      </c>
      <c r="B99" s="189" t="s">
        <v>173</v>
      </c>
      <c r="C99" s="189" t="s">
        <v>177</v>
      </c>
      <c r="D99" s="189" t="s">
        <v>173</v>
      </c>
      <c r="E99" s="189" t="s">
        <v>173</v>
      </c>
      <c r="F99" s="189" t="s">
        <v>177</v>
      </c>
      <c r="G99" s="189" t="s">
        <v>173</v>
      </c>
      <c r="H99" s="189" t="s">
        <v>173</v>
      </c>
    </row>
    <row r="100" spans="1:8" s="180" customFormat="1" ht="17.25" customHeight="1">
      <c r="A100" s="182" t="s">
        <v>200</v>
      </c>
      <c r="B100" s="184" t="s">
        <v>171</v>
      </c>
      <c r="C100" s="184" t="s">
        <v>171</v>
      </c>
      <c r="D100" s="184" t="s">
        <v>171</v>
      </c>
      <c r="E100" s="184" t="s">
        <v>171</v>
      </c>
      <c r="F100" s="184" t="s">
        <v>171</v>
      </c>
      <c r="G100" s="184" t="s">
        <v>171</v>
      </c>
      <c r="H100" s="184" t="s">
        <v>171</v>
      </c>
    </row>
    <row r="101" spans="1:8" ht="12.75">
      <c r="A101" s="185" t="s">
        <v>265</v>
      </c>
      <c r="B101" s="186"/>
      <c r="C101" s="186"/>
      <c r="D101" s="186"/>
      <c r="E101" s="186"/>
      <c r="F101" s="186"/>
      <c r="G101" s="186"/>
      <c r="H101" s="186"/>
    </row>
    <row r="102" spans="1:8" ht="12.75">
      <c r="A102" s="201" t="s">
        <v>266</v>
      </c>
      <c r="B102" s="195" t="s">
        <v>177</v>
      </c>
      <c r="C102" s="193" t="s">
        <v>174</v>
      </c>
      <c r="D102" s="193" t="s">
        <v>174</v>
      </c>
      <c r="E102" s="193" t="s">
        <v>174</v>
      </c>
      <c r="F102" s="193" t="s">
        <v>174</v>
      </c>
      <c r="G102" s="193" t="s">
        <v>174</v>
      </c>
      <c r="H102" s="193" t="s">
        <v>174</v>
      </c>
    </row>
    <row r="103" spans="1:8" s="180" customFormat="1" ht="17.25" customHeight="1">
      <c r="A103" s="182" t="s">
        <v>203</v>
      </c>
      <c r="B103" s="184" t="s">
        <v>171</v>
      </c>
      <c r="C103" s="184" t="s">
        <v>171</v>
      </c>
      <c r="D103" s="184" t="s">
        <v>171</v>
      </c>
      <c r="E103" s="184" t="s">
        <v>171</v>
      </c>
      <c r="F103" s="184" t="s">
        <v>171</v>
      </c>
      <c r="G103" s="184" t="s">
        <v>171</v>
      </c>
      <c r="H103" s="184" t="s">
        <v>171</v>
      </c>
    </row>
    <row r="104" spans="1:8" ht="12.75">
      <c r="A104" s="185" t="s">
        <v>267</v>
      </c>
      <c r="B104" s="186" t="s">
        <v>174</v>
      </c>
      <c r="C104" s="202" t="s">
        <v>174</v>
      </c>
      <c r="D104" s="202" t="s">
        <v>174</v>
      </c>
      <c r="E104" s="202" t="s">
        <v>174</v>
      </c>
      <c r="F104" s="202" t="s">
        <v>174</v>
      </c>
      <c r="G104" s="202" t="s">
        <v>174</v>
      </c>
      <c r="H104" s="202" t="s">
        <v>174</v>
      </c>
    </row>
    <row r="105" spans="1:8" ht="12.75">
      <c r="A105" s="194" t="s">
        <v>268</v>
      </c>
      <c r="B105" s="193" t="s">
        <v>174</v>
      </c>
      <c r="C105" s="193" t="s">
        <v>174</v>
      </c>
      <c r="D105" s="193" t="s">
        <v>174</v>
      </c>
      <c r="E105" s="193" t="s">
        <v>174</v>
      </c>
      <c r="F105" s="193" t="s">
        <v>174</v>
      </c>
      <c r="G105" s="193" t="s">
        <v>174</v>
      </c>
      <c r="H105" s="193" t="s">
        <v>174</v>
      </c>
    </row>
    <row r="106" spans="1:8" ht="12.75">
      <c r="A106" s="181"/>
      <c r="B106" s="180"/>
      <c r="C106" s="180"/>
      <c r="D106" s="180"/>
      <c r="E106" s="180"/>
      <c r="F106" s="180"/>
      <c r="G106" s="180"/>
      <c r="H106" s="180"/>
    </row>
    <row r="107" spans="1:8" ht="12.75">
      <c r="A107" s="181"/>
      <c r="B107" s="180"/>
      <c r="C107" s="180"/>
      <c r="D107" s="180"/>
      <c r="E107" s="180"/>
      <c r="F107" s="180"/>
      <c r="G107" s="180"/>
      <c r="H107" s="180"/>
    </row>
    <row r="108" spans="1:8" ht="12.75">
      <c r="A108" s="181"/>
      <c r="B108" s="180"/>
      <c r="C108" s="180"/>
      <c r="D108" s="180"/>
      <c r="E108" s="180"/>
      <c r="F108" s="180"/>
      <c r="G108" s="180"/>
      <c r="H108" s="180"/>
    </row>
    <row r="109" spans="1:8" ht="12.75">
      <c r="A109" s="181"/>
      <c r="B109" s="180"/>
      <c r="C109" s="180"/>
      <c r="D109" s="180"/>
      <c r="E109" s="180"/>
      <c r="F109" s="180"/>
      <c r="G109" s="180"/>
      <c r="H109" s="180"/>
    </row>
    <row r="110" spans="1:8" ht="12.75">
      <c r="A110" s="181"/>
      <c r="B110" s="180"/>
      <c r="C110" s="180"/>
      <c r="D110" s="180"/>
      <c r="E110" s="180"/>
      <c r="F110" s="180"/>
      <c r="G110" s="180"/>
      <c r="H110" s="180"/>
    </row>
    <row r="111" spans="1:8" ht="4.5" customHeight="1">
      <c r="A111" s="181"/>
      <c r="B111" s="180"/>
      <c r="C111" s="180"/>
      <c r="D111" s="180"/>
      <c r="E111" s="180"/>
      <c r="F111" s="180"/>
      <c r="G111" s="180"/>
      <c r="H111" s="180"/>
    </row>
    <row r="112" spans="1:8" ht="12.75">
      <c r="A112" s="181"/>
      <c r="B112" s="180"/>
      <c r="C112" s="180"/>
      <c r="D112" s="180"/>
      <c r="E112" s="180"/>
      <c r="F112" s="180"/>
      <c r="G112" s="180"/>
      <c r="H112" s="180"/>
    </row>
    <row r="113" spans="1:8" ht="12.75">
      <c r="A113" s="181"/>
      <c r="B113" s="180"/>
      <c r="C113" s="180"/>
      <c r="D113" s="180"/>
      <c r="E113" s="180"/>
      <c r="F113" s="180"/>
      <c r="G113" s="180"/>
      <c r="H113" s="180"/>
    </row>
    <row r="114" spans="1:8" ht="12.75">
      <c r="A114" s="181"/>
      <c r="B114" s="180"/>
      <c r="C114" s="180"/>
      <c r="D114" s="180"/>
      <c r="E114" s="180"/>
      <c r="F114" s="180"/>
      <c r="G114" s="180"/>
      <c r="H114" s="180"/>
    </row>
    <row r="115" spans="1:8" ht="12.75">
      <c r="A115" s="181"/>
      <c r="B115" s="180"/>
      <c r="C115" s="180"/>
      <c r="D115" s="180"/>
      <c r="E115" s="180"/>
      <c r="F115" s="180"/>
      <c r="G115" s="180"/>
      <c r="H115" s="180"/>
    </row>
    <row r="116" spans="1:8" ht="12.75">
      <c r="A116" s="181"/>
      <c r="B116" s="180"/>
      <c r="C116" s="180"/>
      <c r="D116" s="180"/>
      <c r="E116" s="180"/>
      <c r="F116" s="180"/>
      <c r="G116" s="180"/>
      <c r="H116" s="180"/>
    </row>
    <row r="117" spans="1:8" ht="12.75">
      <c r="A117" s="181"/>
      <c r="B117" s="180"/>
      <c r="C117" s="180"/>
      <c r="D117" s="180"/>
      <c r="E117" s="180"/>
      <c r="F117" s="180"/>
      <c r="G117" s="180"/>
      <c r="H117" s="180"/>
    </row>
    <row r="118" spans="1:8" ht="12.75">
      <c r="A118" s="181"/>
      <c r="B118" s="180"/>
      <c r="C118" s="180"/>
      <c r="D118" s="180"/>
      <c r="E118" s="180"/>
      <c r="F118" s="180"/>
      <c r="G118" s="180"/>
      <c r="H118" s="180"/>
    </row>
    <row r="119" spans="1:8" ht="12.75">
      <c r="A119" s="181"/>
      <c r="B119" s="180"/>
      <c r="C119" s="180"/>
      <c r="D119" s="180"/>
      <c r="E119" s="180"/>
      <c r="F119" s="180"/>
      <c r="G119" s="180"/>
      <c r="H119" s="180"/>
    </row>
    <row r="120" spans="1:8" ht="12.75">
      <c r="A120" s="181"/>
      <c r="B120" s="180"/>
      <c r="C120" s="180"/>
      <c r="D120" s="180"/>
      <c r="E120" s="180"/>
      <c r="F120" s="180"/>
      <c r="G120" s="180"/>
      <c r="H120" s="180"/>
    </row>
    <row r="121" spans="1:8" ht="12.75">
      <c r="A121" s="181"/>
      <c r="B121" s="180"/>
      <c r="C121" s="180"/>
      <c r="D121" s="180"/>
      <c r="E121" s="180"/>
      <c r="F121" s="180"/>
      <c r="G121" s="180"/>
      <c r="H121" s="180"/>
    </row>
    <row r="122" spans="1:8" ht="12.75">
      <c r="A122" s="181"/>
      <c r="B122" s="180"/>
      <c r="C122" s="180"/>
      <c r="D122" s="180"/>
      <c r="E122" s="180"/>
      <c r="F122" s="180"/>
      <c r="G122" s="180"/>
      <c r="H122" s="180"/>
    </row>
    <row r="123" spans="1:8" ht="12.75">
      <c r="A123" s="181"/>
      <c r="B123" s="180"/>
      <c r="C123" s="180"/>
      <c r="D123" s="180"/>
      <c r="E123" s="180"/>
      <c r="F123" s="180"/>
      <c r="G123" s="180"/>
      <c r="H123" s="180"/>
    </row>
    <row r="124" spans="1:8" ht="12.75">
      <c r="A124" s="181"/>
      <c r="B124" s="180"/>
      <c r="C124" s="180"/>
      <c r="D124" s="180"/>
      <c r="E124" s="180"/>
      <c r="F124" s="180"/>
      <c r="G124" s="180"/>
      <c r="H124" s="180"/>
    </row>
    <row r="125" spans="1:8" ht="12.75">
      <c r="A125" s="181"/>
      <c r="B125" s="180"/>
      <c r="C125" s="180"/>
      <c r="D125" s="180"/>
      <c r="E125" s="180"/>
      <c r="F125" s="180"/>
      <c r="G125" s="180"/>
      <c r="H125" s="180"/>
    </row>
    <row r="126" spans="1:8" ht="12.75">
      <c r="A126" s="181"/>
      <c r="B126" s="180"/>
      <c r="C126" s="180"/>
      <c r="D126" s="180"/>
      <c r="E126" s="180"/>
      <c r="F126" s="180"/>
      <c r="G126" s="180"/>
      <c r="H126" s="180"/>
    </row>
    <row r="127" spans="1:8" ht="12.75">
      <c r="A127" s="181"/>
      <c r="B127" s="180"/>
      <c r="C127" s="180"/>
      <c r="D127" s="180"/>
      <c r="E127" s="180"/>
      <c r="F127" s="180"/>
      <c r="G127" s="180"/>
      <c r="H127" s="180"/>
    </row>
    <row r="128" spans="1:8" ht="12.75">
      <c r="A128" s="181"/>
      <c r="B128" s="180"/>
      <c r="C128" s="180"/>
      <c r="D128" s="180"/>
      <c r="E128" s="180"/>
      <c r="F128" s="180"/>
      <c r="G128" s="180"/>
      <c r="H128" s="180"/>
    </row>
    <row r="129" spans="1:8" ht="12.75">
      <c r="A129" s="181"/>
      <c r="B129" s="180"/>
      <c r="C129" s="180"/>
      <c r="D129" s="180"/>
      <c r="E129" s="180"/>
      <c r="F129" s="180"/>
      <c r="G129" s="180"/>
      <c r="H129" s="180"/>
    </row>
    <row r="130" spans="1:8" ht="12.75">
      <c r="A130" s="181"/>
      <c r="B130" s="180"/>
      <c r="C130" s="180"/>
      <c r="D130" s="180"/>
      <c r="E130" s="180"/>
      <c r="F130" s="180"/>
      <c r="G130" s="180"/>
      <c r="H130" s="180"/>
    </row>
    <row r="131" spans="1:8" ht="12.75">
      <c r="A131" s="181"/>
      <c r="B131" s="180"/>
      <c r="C131" s="180"/>
      <c r="D131" s="180"/>
      <c r="E131" s="180"/>
      <c r="F131" s="180"/>
      <c r="G131" s="180"/>
      <c r="H131" s="180"/>
    </row>
    <row r="132" spans="1:8" ht="12.75">
      <c r="A132" s="181"/>
      <c r="B132" s="180"/>
      <c r="C132" s="180"/>
      <c r="D132" s="180"/>
      <c r="E132" s="180"/>
      <c r="F132" s="180"/>
      <c r="G132" s="180"/>
      <c r="H132" s="180"/>
    </row>
    <row r="133" spans="1:8" ht="12.75">
      <c r="A133" s="181"/>
      <c r="B133" s="180"/>
      <c r="C133" s="180"/>
      <c r="D133" s="180"/>
      <c r="E133" s="180"/>
      <c r="F133" s="180"/>
      <c r="G133" s="180"/>
      <c r="H133" s="180"/>
    </row>
    <row r="134" spans="1:8" ht="12.75">
      <c r="A134" s="181"/>
      <c r="B134" s="180"/>
      <c r="C134" s="180"/>
      <c r="D134" s="180"/>
      <c r="E134" s="180"/>
      <c r="F134" s="180"/>
      <c r="G134" s="180"/>
      <c r="H134" s="180"/>
    </row>
    <row r="135" spans="1:8" ht="12.75">
      <c r="A135" s="181"/>
      <c r="B135" s="180"/>
      <c r="C135" s="180"/>
      <c r="D135" s="180"/>
      <c r="E135" s="180"/>
      <c r="F135" s="180"/>
      <c r="G135" s="180"/>
      <c r="H135" s="180"/>
    </row>
    <row r="136" spans="1:8" ht="12.75">
      <c r="A136" s="181"/>
      <c r="B136" s="180"/>
      <c r="C136" s="180"/>
      <c r="D136" s="180"/>
      <c r="E136" s="180"/>
      <c r="F136" s="180"/>
      <c r="G136" s="180"/>
      <c r="H136" s="180"/>
    </row>
    <row r="137" spans="1:8" ht="12.75">
      <c r="A137" s="181"/>
      <c r="B137" s="180"/>
      <c r="C137" s="180"/>
      <c r="D137" s="180"/>
      <c r="E137" s="180"/>
      <c r="F137" s="180"/>
      <c r="G137" s="180"/>
      <c r="H137" s="180"/>
    </row>
    <row r="138" spans="1:8" ht="12.75">
      <c r="A138" s="181"/>
      <c r="B138" s="180"/>
      <c r="C138" s="180"/>
      <c r="D138" s="180"/>
      <c r="E138" s="180"/>
      <c r="F138" s="180"/>
      <c r="G138" s="180"/>
      <c r="H138" s="180"/>
    </row>
    <row r="139" spans="1:8" ht="12.75">
      <c r="A139" s="181"/>
      <c r="B139" s="180"/>
      <c r="C139" s="180"/>
      <c r="D139" s="180"/>
      <c r="E139" s="180"/>
      <c r="F139" s="180"/>
      <c r="G139" s="180"/>
      <c r="H139" s="180"/>
    </row>
    <row r="140" spans="1:8" ht="12.75">
      <c r="A140" s="181"/>
      <c r="B140" s="180"/>
      <c r="C140" s="180"/>
      <c r="D140" s="180"/>
      <c r="E140" s="180"/>
      <c r="F140" s="180"/>
      <c r="G140" s="180"/>
      <c r="H140" s="180"/>
    </row>
    <row r="141" spans="1:8" ht="12.75">
      <c r="A141" s="181"/>
      <c r="B141" s="180"/>
      <c r="C141" s="180"/>
      <c r="D141" s="180"/>
      <c r="E141" s="180"/>
      <c r="F141" s="180"/>
      <c r="G141" s="180"/>
      <c r="H141" s="180"/>
    </row>
    <row r="142" spans="1:8" ht="12.75">
      <c r="A142" s="181"/>
      <c r="B142" s="180"/>
      <c r="C142" s="180"/>
      <c r="D142" s="180"/>
      <c r="E142" s="180"/>
      <c r="F142" s="180"/>
      <c r="G142" s="180"/>
      <c r="H142" s="180"/>
    </row>
    <row r="143" spans="1:8" ht="12.75">
      <c r="A143" s="181"/>
      <c r="B143" s="180"/>
      <c r="C143" s="180"/>
      <c r="D143" s="180"/>
      <c r="E143" s="180"/>
      <c r="F143" s="180"/>
      <c r="G143" s="180"/>
      <c r="H143" s="180"/>
    </row>
    <row r="144" spans="1:8" ht="12.75">
      <c r="A144" s="181"/>
      <c r="B144" s="180"/>
      <c r="C144" s="180"/>
      <c r="D144" s="180"/>
      <c r="E144" s="180"/>
      <c r="F144" s="180"/>
      <c r="G144" s="180"/>
      <c r="H144" s="180"/>
    </row>
    <row r="145" spans="1:8" ht="12.75">
      <c r="A145" s="181"/>
      <c r="B145" s="180"/>
      <c r="C145" s="180"/>
      <c r="D145" s="180"/>
      <c r="E145" s="180"/>
      <c r="F145" s="180"/>
      <c r="G145" s="180"/>
      <c r="H145" s="180"/>
    </row>
    <row r="146" spans="1:8" ht="12.75">
      <c r="A146" s="181"/>
      <c r="B146" s="180"/>
      <c r="C146" s="180"/>
      <c r="D146" s="180"/>
      <c r="E146" s="180"/>
      <c r="F146" s="180"/>
      <c r="G146" s="180"/>
      <c r="H146" s="180"/>
    </row>
    <row r="147" spans="1:8" ht="12.75">
      <c r="A147" s="181"/>
      <c r="B147" s="180"/>
      <c r="C147" s="180"/>
      <c r="D147" s="180"/>
      <c r="E147" s="180"/>
      <c r="F147" s="180"/>
      <c r="G147" s="180"/>
      <c r="H147" s="180"/>
    </row>
    <row r="148" spans="1:8" ht="12.75">
      <c r="A148" s="181"/>
      <c r="B148" s="180"/>
      <c r="C148" s="180"/>
      <c r="D148" s="180"/>
      <c r="E148" s="180"/>
      <c r="F148" s="180"/>
      <c r="G148" s="180"/>
      <c r="H148" s="180"/>
    </row>
    <row r="149" spans="1:8" ht="12.75">
      <c r="A149" s="181"/>
      <c r="B149" s="180"/>
      <c r="C149" s="180"/>
      <c r="D149" s="180"/>
      <c r="E149" s="180"/>
      <c r="F149" s="180"/>
      <c r="G149" s="180"/>
      <c r="H149" s="180"/>
    </row>
    <row r="150" spans="1:8" ht="12.75">
      <c r="A150" s="181"/>
      <c r="B150" s="180"/>
      <c r="C150" s="180"/>
      <c r="D150" s="180"/>
      <c r="E150" s="180"/>
      <c r="F150" s="180"/>
      <c r="G150" s="180"/>
      <c r="H150" s="180"/>
    </row>
    <row r="151" spans="1:8" ht="12.75">
      <c r="A151" s="181"/>
      <c r="B151" s="180"/>
      <c r="C151" s="180"/>
      <c r="D151" s="180"/>
      <c r="E151" s="180"/>
      <c r="F151" s="180"/>
      <c r="G151" s="180"/>
      <c r="H151" s="180"/>
    </row>
    <row r="152" spans="1:8" ht="12.75">
      <c r="A152" s="181"/>
      <c r="B152" s="180"/>
      <c r="C152" s="180"/>
      <c r="D152" s="180"/>
      <c r="E152" s="180"/>
      <c r="F152" s="180"/>
      <c r="G152" s="180"/>
      <c r="H152" s="180"/>
    </row>
    <row r="153" spans="1:8" ht="12.75">
      <c r="A153" s="181"/>
      <c r="B153" s="180"/>
      <c r="C153" s="180"/>
      <c r="D153" s="180"/>
      <c r="E153" s="180"/>
      <c r="F153" s="180"/>
      <c r="G153" s="180"/>
      <c r="H153" s="180"/>
    </row>
    <row r="154" spans="1:8" ht="12.75">
      <c r="A154" s="181"/>
      <c r="B154" s="180"/>
      <c r="C154" s="180"/>
      <c r="D154" s="180"/>
      <c r="E154" s="180"/>
      <c r="F154" s="180"/>
      <c r="G154" s="180"/>
      <c r="H154" s="180"/>
    </row>
    <row r="155" spans="1:8" ht="12.75">
      <c r="A155" s="181"/>
      <c r="B155" s="180"/>
      <c r="C155" s="180"/>
      <c r="D155" s="180"/>
      <c r="E155" s="180"/>
      <c r="F155" s="180"/>
      <c r="G155" s="180"/>
      <c r="H155" s="180"/>
    </row>
    <row r="156" spans="1:8" ht="12.75">
      <c r="A156" s="181"/>
      <c r="B156" s="180"/>
      <c r="C156" s="180"/>
      <c r="D156" s="180"/>
      <c r="E156" s="180"/>
      <c r="F156" s="180"/>
      <c r="G156" s="180"/>
      <c r="H156" s="180"/>
    </row>
    <row r="157" spans="1:8" ht="12.75">
      <c r="A157" s="181"/>
      <c r="B157" s="180"/>
      <c r="C157" s="180"/>
      <c r="D157" s="180"/>
      <c r="E157" s="180"/>
      <c r="F157" s="180"/>
      <c r="G157" s="180"/>
      <c r="H157" s="180"/>
    </row>
    <row r="158" spans="1:8" ht="12.75">
      <c r="A158" s="181"/>
      <c r="B158" s="180"/>
      <c r="C158" s="180"/>
      <c r="D158" s="180"/>
      <c r="E158" s="180"/>
      <c r="F158" s="180"/>
      <c r="G158" s="180"/>
      <c r="H158" s="180"/>
    </row>
    <row r="159" spans="1:8" ht="12.75">
      <c r="A159" s="181"/>
      <c r="B159" s="180"/>
      <c r="C159" s="180"/>
      <c r="D159" s="180"/>
      <c r="E159" s="180"/>
      <c r="F159" s="180"/>
      <c r="G159" s="180"/>
      <c r="H159" s="180"/>
    </row>
    <row r="160" spans="1:8" ht="12.75">
      <c r="A160" s="181"/>
      <c r="B160" s="180"/>
      <c r="C160" s="180"/>
      <c r="D160" s="180"/>
      <c r="E160" s="180"/>
      <c r="F160" s="180"/>
      <c r="G160" s="180"/>
      <c r="H160" s="180"/>
    </row>
    <row r="161" spans="1:8" ht="12.75">
      <c r="A161" s="181"/>
      <c r="B161" s="180"/>
      <c r="C161" s="180"/>
      <c r="D161" s="180"/>
      <c r="E161" s="180"/>
      <c r="F161" s="180"/>
      <c r="G161" s="180"/>
      <c r="H161" s="180"/>
    </row>
    <row r="162" spans="1:8" ht="12.75">
      <c r="A162" s="181"/>
      <c r="B162" s="180"/>
      <c r="C162" s="180"/>
      <c r="D162" s="180"/>
      <c r="E162" s="180"/>
      <c r="F162" s="180"/>
      <c r="G162" s="180"/>
      <c r="H162" s="180"/>
    </row>
    <row r="163" spans="1:8" ht="12.75">
      <c r="A163" s="181"/>
      <c r="B163" s="180"/>
      <c r="C163" s="180"/>
      <c r="D163" s="180"/>
      <c r="E163" s="180"/>
      <c r="F163" s="180"/>
      <c r="G163" s="180"/>
      <c r="H163" s="180"/>
    </row>
    <row r="164" spans="1:8" ht="12.75">
      <c r="A164" s="181"/>
      <c r="B164" s="180"/>
      <c r="C164" s="180"/>
      <c r="D164" s="180"/>
      <c r="E164" s="180"/>
      <c r="F164" s="180"/>
      <c r="G164" s="180"/>
      <c r="H164" s="180"/>
    </row>
    <row r="165" spans="1:8" ht="12.75">
      <c r="A165" s="181"/>
      <c r="B165" s="180"/>
      <c r="C165" s="180"/>
      <c r="D165" s="180"/>
      <c r="E165" s="180"/>
      <c r="F165" s="180"/>
      <c r="G165" s="180"/>
      <c r="H165" s="180"/>
    </row>
    <row r="166" spans="1:8" ht="12.75">
      <c r="A166" s="181"/>
      <c r="B166" s="180"/>
      <c r="C166" s="180"/>
      <c r="D166" s="180"/>
      <c r="E166" s="180"/>
      <c r="F166" s="180"/>
      <c r="G166" s="180"/>
      <c r="H166" s="180"/>
    </row>
    <row r="167" spans="1:8" ht="12.75">
      <c r="A167" s="181"/>
      <c r="B167" s="180"/>
      <c r="C167" s="180"/>
      <c r="D167" s="180"/>
      <c r="E167" s="180"/>
      <c r="F167" s="180"/>
      <c r="G167" s="180"/>
      <c r="H167" s="180"/>
    </row>
    <row r="168" spans="1:8" ht="12.75">
      <c r="A168" s="181"/>
      <c r="B168" s="180"/>
      <c r="C168" s="180"/>
      <c r="D168" s="180"/>
      <c r="E168" s="180"/>
      <c r="F168" s="180"/>
      <c r="G168" s="180"/>
      <c r="H168" s="180"/>
    </row>
    <row r="169" spans="1:8" ht="12.75">
      <c r="A169" s="181"/>
      <c r="B169" s="180"/>
      <c r="C169" s="180"/>
      <c r="D169" s="180"/>
      <c r="E169" s="180"/>
      <c r="F169" s="180"/>
      <c r="G169" s="180"/>
      <c r="H169" s="180"/>
    </row>
    <row r="170" spans="1:8" ht="12.75">
      <c r="A170" s="181"/>
      <c r="B170" s="180"/>
      <c r="C170" s="180"/>
      <c r="D170" s="180"/>
      <c r="E170" s="180"/>
      <c r="F170" s="180"/>
      <c r="G170" s="180"/>
      <c r="H170" s="180"/>
    </row>
    <row r="171" spans="1:8" ht="12.75">
      <c r="A171" s="181"/>
      <c r="B171" s="180"/>
      <c r="C171" s="180"/>
      <c r="D171" s="180"/>
      <c r="E171" s="180"/>
      <c r="F171" s="180"/>
      <c r="G171" s="180"/>
      <c r="H171" s="180"/>
    </row>
    <row r="172" spans="1:8" ht="12.75">
      <c r="A172" s="181"/>
      <c r="B172" s="180"/>
      <c r="C172" s="180"/>
      <c r="D172" s="180"/>
      <c r="E172" s="180"/>
      <c r="F172" s="180"/>
      <c r="G172" s="180"/>
      <c r="H172" s="180"/>
    </row>
    <row r="173" spans="1:8" ht="12.75">
      <c r="A173" s="181"/>
      <c r="B173" s="180"/>
      <c r="C173" s="180"/>
      <c r="D173" s="180"/>
      <c r="E173" s="180"/>
      <c r="F173" s="180"/>
      <c r="G173" s="180"/>
      <c r="H173" s="180"/>
    </row>
    <row r="174" spans="1:8" ht="12.75">
      <c r="A174" s="181"/>
      <c r="B174" s="180"/>
      <c r="C174" s="180"/>
      <c r="D174" s="180"/>
      <c r="E174" s="180"/>
      <c r="F174" s="180"/>
      <c r="G174" s="180"/>
      <c r="H174" s="180"/>
    </row>
    <row r="175" spans="1:8" ht="12.75">
      <c r="A175" s="181"/>
      <c r="B175" s="180"/>
      <c r="C175" s="180"/>
      <c r="D175" s="180"/>
      <c r="E175" s="180"/>
      <c r="F175" s="180"/>
      <c r="G175" s="180"/>
      <c r="H175" s="180"/>
    </row>
    <row r="176" spans="1:8" ht="12.75">
      <c r="A176" s="181"/>
      <c r="B176" s="180"/>
      <c r="C176" s="180"/>
      <c r="D176" s="180"/>
      <c r="E176" s="180"/>
      <c r="F176" s="180"/>
      <c r="G176" s="180"/>
      <c r="H176" s="180"/>
    </row>
    <row r="177" spans="1:8" ht="12.75">
      <c r="A177" s="181"/>
      <c r="B177" s="180"/>
      <c r="C177" s="180"/>
      <c r="D177" s="180"/>
      <c r="E177" s="180"/>
      <c r="F177" s="180"/>
      <c r="G177" s="180"/>
      <c r="H177" s="180"/>
    </row>
    <row r="178" spans="1:8" ht="12.75">
      <c r="A178" s="181"/>
      <c r="B178" s="180"/>
      <c r="C178" s="180"/>
      <c r="D178" s="180"/>
      <c r="E178" s="180"/>
      <c r="F178" s="180"/>
      <c r="G178" s="180"/>
      <c r="H178" s="180"/>
    </row>
    <row r="179" spans="1:8" ht="12.75">
      <c r="A179" s="181"/>
      <c r="B179" s="180"/>
      <c r="C179" s="180"/>
      <c r="D179" s="180"/>
      <c r="E179" s="180"/>
      <c r="F179" s="180"/>
      <c r="G179" s="180"/>
      <c r="H179" s="180"/>
    </row>
    <row r="180" spans="1:8" ht="12.75">
      <c r="A180" s="181"/>
      <c r="B180" s="180"/>
      <c r="C180" s="180"/>
      <c r="D180" s="180"/>
      <c r="E180" s="180"/>
      <c r="F180" s="180"/>
      <c r="G180" s="180"/>
      <c r="H180" s="180"/>
    </row>
    <row r="181" spans="1:8" ht="12.75">
      <c r="A181" s="181"/>
      <c r="B181" s="180"/>
      <c r="C181" s="180"/>
      <c r="D181" s="180"/>
      <c r="E181" s="180"/>
      <c r="F181" s="180"/>
      <c r="G181" s="180"/>
      <c r="H181" s="180"/>
    </row>
    <row r="182" spans="1:8" ht="12.75">
      <c r="A182" s="181"/>
      <c r="B182" s="180"/>
      <c r="C182" s="180"/>
      <c r="D182" s="180"/>
      <c r="E182" s="180"/>
      <c r="F182" s="180"/>
      <c r="G182" s="180"/>
      <c r="H182" s="180"/>
    </row>
    <row r="183" spans="1:8" ht="12.75">
      <c r="A183" s="181"/>
      <c r="B183" s="180"/>
      <c r="C183" s="180"/>
      <c r="D183" s="180"/>
      <c r="E183" s="180"/>
      <c r="F183" s="180"/>
      <c r="G183" s="180"/>
      <c r="H183" s="180"/>
    </row>
    <row r="184" spans="1:8" ht="12.75">
      <c r="A184" s="181"/>
      <c r="B184" s="180"/>
      <c r="C184" s="180"/>
      <c r="D184" s="180"/>
      <c r="E184" s="180"/>
      <c r="F184" s="180"/>
      <c r="G184" s="180"/>
      <c r="H184" s="180"/>
    </row>
    <row r="185" spans="1:8" ht="12.75">
      <c r="A185" s="181"/>
      <c r="B185" s="180"/>
      <c r="C185" s="180"/>
      <c r="D185" s="180"/>
      <c r="E185" s="180"/>
      <c r="F185" s="180"/>
      <c r="G185" s="180"/>
      <c r="H185" s="180"/>
    </row>
    <row r="186" spans="1:8" ht="12.75">
      <c r="A186" s="181"/>
      <c r="B186" s="180"/>
      <c r="C186" s="180"/>
      <c r="D186" s="180"/>
      <c r="E186" s="180"/>
      <c r="F186" s="180"/>
      <c r="G186" s="180"/>
      <c r="H186" s="180"/>
    </row>
    <row r="187" spans="1:8" ht="12.75">
      <c r="A187" s="181"/>
      <c r="B187" s="180"/>
      <c r="C187" s="180"/>
      <c r="D187" s="180"/>
      <c r="E187" s="180"/>
      <c r="F187" s="180"/>
      <c r="G187" s="180"/>
      <c r="H187" s="180"/>
    </row>
    <row r="188" spans="1:8" ht="12.75">
      <c r="A188" s="181"/>
      <c r="B188" s="180"/>
      <c r="C188" s="180"/>
      <c r="D188" s="180"/>
      <c r="E188" s="180"/>
      <c r="F188" s="180"/>
      <c r="G188" s="180"/>
      <c r="H188" s="180"/>
    </row>
    <row r="189" spans="1:8" ht="12.75">
      <c r="A189" s="181"/>
      <c r="B189" s="180"/>
      <c r="C189" s="180"/>
      <c r="D189" s="180"/>
      <c r="E189" s="180"/>
      <c r="F189" s="180"/>
      <c r="G189" s="180"/>
      <c r="H189" s="180"/>
    </row>
    <row r="190" spans="1:8" ht="12.75">
      <c r="A190" s="181"/>
      <c r="B190" s="180"/>
      <c r="C190" s="180"/>
      <c r="D190" s="180"/>
      <c r="E190" s="180"/>
      <c r="F190" s="180"/>
      <c r="G190" s="180"/>
      <c r="H190" s="180"/>
    </row>
    <row r="191" spans="1:8" ht="12.75">
      <c r="A191" s="181"/>
      <c r="B191" s="180"/>
      <c r="C191" s="180"/>
      <c r="D191" s="180"/>
      <c r="E191" s="180"/>
      <c r="F191" s="180"/>
      <c r="G191" s="180"/>
      <c r="H191" s="180"/>
    </row>
    <row r="192" spans="1:8" ht="12.75">
      <c r="A192" s="181"/>
      <c r="B192" s="180"/>
      <c r="C192" s="180"/>
      <c r="D192" s="180"/>
      <c r="E192" s="180"/>
      <c r="F192" s="180"/>
      <c r="G192" s="180"/>
      <c r="H192" s="180"/>
    </row>
    <row r="193" spans="1:8" ht="12.75">
      <c r="A193" s="181"/>
      <c r="B193" s="180"/>
      <c r="C193" s="180"/>
      <c r="D193" s="180"/>
      <c r="E193" s="180"/>
      <c r="F193" s="180"/>
      <c r="G193" s="180"/>
      <c r="H193" s="180"/>
    </row>
    <row r="194" spans="1:8" ht="12.75">
      <c r="A194" s="181"/>
      <c r="B194" s="180"/>
      <c r="C194" s="180"/>
      <c r="D194" s="180"/>
      <c r="E194" s="180"/>
      <c r="F194" s="180"/>
      <c r="G194" s="180"/>
      <c r="H194" s="180"/>
    </row>
    <row r="195" spans="1:8" ht="12.75">
      <c r="A195" s="181"/>
      <c r="B195" s="180"/>
      <c r="C195" s="180"/>
      <c r="D195" s="180"/>
      <c r="E195" s="180"/>
      <c r="F195" s="180"/>
      <c r="G195" s="180"/>
      <c r="H195" s="180"/>
    </row>
    <row r="196" spans="1:8" ht="12.75">
      <c r="A196" s="181"/>
      <c r="B196" s="180"/>
      <c r="C196" s="180"/>
      <c r="D196" s="180"/>
      <c r="E196" s="180"/>
      <c r="F196" s="180"/>
      <c r="G196" s="180"/>
      <c r="H196" s="180"/>
    </row>
    <row r="197" spans="1:8" ht="12.75">
      <c r="A197" s="181"/>
      <c r="B197" s="180"/>
      <c r="C197" s="180"/>
      <c r="D197" s="180"/>
      <c r="E197" s="180"/>
      <c r="F197" s="180"/>
      <c r="G197" s="180"/>
      <c r="H197" s="180"/>
    </row>
    <row r="198" spans="1:8" ht="12.75">
      <c r="A198" s="181"/>
      <c r="B198" s="180"/>
      <c r="C198" s="180"/>
      <c r="D198" s="180"/>
      <c r="E198" s="180"/>
      <c r="F198" s="180"/>
      <c r="G198" s="180"/>
      <c r="H198" s="180"/>
    </row>
    <row r="199" spans="1:8" ht="12.75">
      <c r="A199" s="181"/>
      <c r="B199" s="180"/>
      <c r="C199" s="180"/>
      <c r="D199" s="180"/>
      <c r="E199" s="180"/>
      <c r="F199" s="180"/>
      <c r="G199" s="180"/>
      <c r="H199" s="180"/>
    </row>
    <row r="200" spans="1:8" ht="12.75">
      <c r="A200" s="181"/>
      <c r="B200" s="180"/>
      <c r="C200" s="180"/>
      <c r="D200" s="180"/>
      <c r="E200" s="180"/>
      <c r="F200" s="180"/>
      <c r="G200" s="180"/>
      <c r="H200" s="180"/>
    </row>
    <row r="201" spans="1:8" ht="12.75">
      <c r="A201" s="181"/>
      <c r="B201" s="180"/>
      <c r="C201" s="180"/>
      <c r="D201" s="180"/>
      <c r="E201" s="180"/>
      <c r="F201" s="180"/>
      <c r="G201" s="180"/>
      <c r="H201" s="180"/>
    </row>
    <row r="202" spans="1:8" ht="12.75">
      <c r="A202" s="181"/>
      <c r="B202" s="180"/>
      <c r="C202" s="180"/>
      <c r="D202" s="180"/>
      <c r="E202" s="180"/>
      <c r="F202" s="180"/>
      <c r="G202" s="180"/>
      <c r="H202" s="180"/>
    </row>
    <row r="203" spans="1:8" ht="12.75">
      <c r="A203" s="181"/>
      <c r="B203" s="180"/>
      <c r="C203" s="180"/>
      <c r="D203" s="180"/>
      <c r="E203" s="180"/>
      <c r="F203" s="180"/>
      <c r="G203" s="180"/>
      <c r="H203" s="180"/>
    </row>
    <row r="204" spans="1:8" ht="12.75">
      <c r="A204" s="181"/>
      <c r="B204" s="180"/>
      <c r="C204" s="180"/>
      <c r="D204" s="180"/>
      <c r="E204" s="180"/>
      <c r="F204" s="180"/>
      <c r="G204" s="180"/>
      <c r="H204" s="180"/>
    </row>
    <row r="205" spans="1:8" ht="12.75">
      <c r="A205" s="181"/>
      <c r="B205" s="180"/>
      <c r="C205" s="180"/>
      <c r="D205" s="180"/>
      <c r="E205" s="180"/>
      <c r="F205" s="180"/>
      <c r="G205" s="180"/>
      <c r="H205" s="180"/>
    </row>
    <row r="206" spans="1:8" ht="12.75">
      <c r="A206" s="181"/>
      <c r="B206" s="180"/>
      <c r="C206" s="180"/>
      <c r="D206" s="180"/>
      <c r="E206" s="180"/>
      <c r="F206" s="180"/>
      <c r="G206" s="180"/>
      <c r="H206" s="180"/>
    </row>
    <row r="207" spans="1:8" ht="12.75">
      <c r="A207" s="181"/>
      <c r="B207" s="180"/>
      <c r="C207" s="180"/>
      <c r="D207" s="180"/>
      <c r="E207" s="180"/>
      <c r="F207" s="180"/>
      <c r="G207" s="180"/>
      <c r="H207" s="180"/>
    </row>
    <row r="208" spans="1:8" ht="12.75">
      <c r="A208" s="181"/>
      <c r="B208" s="180"/>
      <c r="C208" s="180"/>
      <c r="D208" s="180"/>
      <c r="E208" s="180"/>
      <c r="F208" s="180"/>
      <c r="G208" s="180"/>
      <c r="H208" s="180"/>
    </row>
    <row r="209" spans="1:8" ht="12.75">
      <c r="A209" s="181"/>
      <c r="B209" s="180"/>
      <c r="C209" s="180"/>
      <c r="D209" s="180"/>
      <c r="E209" s="180"/>
      <c r="F209" s="180"/>
      <c r="G209" s="180"/>
      <c r="H209" s="180"/>
    </row>
    <row r="210" spans="1:8" ht="12.75">
      <c r="A210" s="181"/>
      <c r="B210" s="180"/>
      <c r="C210" s="180"/>
      <c r="D210" s="180"/>
      <c r="E210" s="180"/>
      <c r="F210" s="180"/>
      <c r="G210" s="180"/>
      <c r="H210" s="180"/>
    </row>
    <row r="211" spans="1:8" ht="12.75">
      <c r="A211" s="181"/>
      <c r="B211" s="180"/>
      <c r="C211" s="180"/>
      <c r="D211" s="180"/>
      <c r="E211" s="180"/>
      <c r="F211" s="180"/>
      <c r="G211" s="180"/>
      <c r="H211" s="180"/>
    </row>
    <row r="212" spans="1:8" ht="12.75">
      <c r="A212" s="181"/>
      <c r="B212" s="180"/>
      <c r="C212" s="180"/>
      <c r="D212" s="180"/>
      <c r="E212" s="180"/>
      <c r="F212" s="180"/>
      <c r="G212" s="180"/>
      <c r="H212" s="180"/>
    </row>
    <row r="213" spans="1:8" ht="12.75">
      <c r="A213" s="181"/>
      <c r="B213" s="180"/>
      <c r="C213" s="180"/>
      <c r="D213" s="180"/>
      <c r="E213" s="180"/>
      <c r="F213" s="180"/>
      <c r="G213" s="180"/>
      <c r="H213" s="180"/>
    </row>
    <row r="214" spans="1:8" ht="12.75">
      <c r="A214" s="181"/>
      <c r="B214" s="180"/>
      <c r="C214" s="180"/>
      <c r="D214" s="180"/>
      <c r="E214" s="180"/>
      <c r="F214" s="180"/>
      <c r="G214" s="180"/>
      <c r="H214" s="180"/>
    </row>
    <row r="215" spans="1:8" ht="12.75">
      <c r="A215" s="181"/>
      <c r="B215" s="180"/>
      <c r="C215" s="180"/>
      <c r="D215" s="180"/>
      <c r="E215" s="180"/>
      <c r="F215" s="180"/>
      <c r="G215" s="180"/>
      <c r="H215" s="180"/>
    </row>
    <row r="216" spans="1:8" ht="12.75">
      <c r="A216" s="181"/>
      <c r="B216" s="180"/>
      <c r="C216" s="180"/>
      <c r="D216" s="180"/>
      <c r="E216" s="180"/>
      <c r="F216" s="180"/>
      <c r="G216" s="180"/>
      <c r="H216" s="180"/>
    </row>
    <row r="217" spans="1:8" ht="12.75">
      <c r="A217" s="181"/>
      <c r="B217" s="180"/>
      <c r="C217" s="180"/>
      <c r="D217" s="180"/>
      <c r="E217" s="180"/>
      <c r="F217" s="180"/>
      <c r="G217" s="180"/>
      <c r="H217" s="180"/>
    </row>
    <row r="218" spans="1:8" ht="12.75">
      <c r="A218" s="181"/>
      <c r="B218" s="180"/>
      <c r="C218" s="180"/>
      <c r="D218" s="180"/>
      <c r="E218" s="180"/>
      <c r="F218" s="180"/>
      <c r="G218" s="180"/>
      <c r="H218" s="180"/>
    </row>
    <row r="219" spans="1:8" ht="12.75">
      <c r="A219" s="181"/>
      <c r="B219" s="180"/>
      <c r="C219" s="180"/>
      <c r="D219" s="180"/>
      <c r="E219" s="180"/>
      <c r="F219" s="180"/>
      <c r="G219" s="180"/>
      <c r="H219" s="180"/>
    </row>
    <row r="220" spans="1:8" ht="12.75">
      <c r="A220" s="181"/>
      <c r="B220" s="180"/>
      <c r="C220" s="180"/>
      <c r="D220" s="180"/>
      <c r="E220" s="180"/>
      <c r="F220" s="180"/>
      <c r="G220" s="180"/>
      <c r="H220" s="180"/>
    </row>
    <row r="221" spans="1:8" ht="12.75">
      <c r="A221" s="181"/>
      <c r="B221" s="180"/>
      <c r="C221" s="180"/>
      <c r="D221" s="180"/>
      <c r="E221" s="180"/>
      <c r="F221" s="180"/>
      <c r="G221" s="180"/>
      <c r="H221" s="180"/>
    </row>
    <row r="222" spans="1:8" ht="12.75">
      <c r="A222" s="181"/>
      <c r="B222" s="180"/>
      <c r="C222" s="180"/>
      <c r="D222" s="180"/>
      <c r="E222" s="180"/>
      <c r="F222" s="180"/>
      <c r="G222" s="180"/>
      <c r="H222" s="180"/>
    </row>
    <row r="223" spans="1:8" ht="12.75">
      <c r="A223" s="181"/>
      <c r="B223" s="180"/>
      <c r="C223" s="180"/>
      <c r="D223" s="180"/>
      <c r="E223" s="180"/>
      <c r="F223" s="180"/>
      <c r="G223" s="180"/>
      <c r="H223" s="180"/>
    </row>
    <row r="224" spans="1:8" ht="12.75">
      <c r="A224" s="181"/>
      <c r="B224" s="180"/>
      <c r="C224" s="180"/>
      <c r="D224" s="180"/>
      <c r="E224" s="180"/>
      <c r="F224" s="180"/>
      <c r="G224" s="180"/>
      <c r="H224" s="180"/>
    </row>
    <row r="225" spans="1:8" ht="12.75">
      <c r="A225" s="181"/>
      <c r="B225" s="180"/>
      <c r="C225" s="180"/>
      <c r="D225" s="180"/>
      <c r="E225" s="180"/>
      <c r="F225" s="180"/>
      <c r="G225" s="180"/>
      <c r="H225" s="180"/>
    </row>
    <row r="226" spans="1:8" ht="12.75">
      <c r="A226" s="181"/>
      <c r="B226" s="180"/>
      <c r="C226" s="180"/>
      <c r="D226" s="180"/>
      <c r="E226" s="180"/>
      <c r="F226" s="180"/>
      <c r="G226" s="180"/>
      <c r="H226" s="180"/>
    </row>
    <row r="227" spans="1:8" ht="12.75">
      <c r="A227" s="181"/>
      <c r="B227" s="180"/>
      <c r="C227" s="180"/>
      <c r="D227" s="180"/>
      <c r="E227" s="180"/>
      <c r="F227" s="180"/>
      <c r="G227" s="180"/>
      <c r="H227" s="180"/>
    </row>
    <row r="228" spans="1:8" ht="12.75">
      <c r="A228" s="181"/>
      <c r="B228" s="180"/>
      <c r="C228" s="180"/>
      <c r="D228" s="180"/>
      <c r="E228" s="180"/>
      <c r="F228" s="180"/>
      <c r="G228" s="180"/>
      <c r="H228" s="180"/>
    </row>
    <row r="229" spans="1:8" ht="12.75">
      <c r="A229" s="181"/>
      <c r="B229" s="180"/>
      <c r="C229" s="180"/>
      <c r="D229" s="180"/>
      <c r="E229" s="180"/>
      <c r="F229" s="180"/>
      <c r="G229" s="180"/>
      <c r="H229" s="180"/>
    </row>
    <row r="230" spans="1:8" ht="12.75">
      <c r="A230" s="181"/>
      <c r="B230" s="180"/>
      <c r="C230" s="180"/>
      <c r="D230" s="180"/>
      <c r="E230" s="180"/>
      <c r="F230" s="180"/>
      <c r="G230" s="180"/>
      <c r="H230" s="180"/>
    </row>
    <row r="231" spans="1:8" ht="12.75">
      <c r="A231" s="181"/>
      <c r="B231" s="180"/>
      <c r="C231" s="180"/>
      <c r="D231" s="180"/>
      <c r="E231" s="180"/>
      <c r="F231" s="180"/>
      <c r="G231" s="180"/>
      <c r="H231" s="180"/>
    </row>
    <row r="232" spans="1:8" ht="12.75">
      <c r="A232" s="181"/>
      <c r="B232" s="180"/>
      <c r="C232" s="180"/>
      <c r="D232" s="180"/>
      <c r="E232" s="180"/>
      <c r="F232" s="180"/>
      <c r="G232" s="180"/>
      <c r="H232" s="180"/>
    </row>
    <row r="233" spans="1:8" ht="12.75">
      <c r="A233" s="181"/>
      <c r="B233" s="180"/>
      <c r="C233" s="180"/>
      <c r="D233" s="180"/>
      <c r="E233" s="180"/>
      <c r="F233" s="180"/>
      <c r="G233" s="180"/>
      <c r="H233" s="180"/>
    </row>
    <row r="234" spans="1:8" ht="12.75">
      <c r="A234" s="181"/>
      <c r="B234" s="180"/>
      <c r="C234" s="180"/>
      <c r="D234" s="180"/>
      <c r="E234" s="180"/>
      <c r="F234" s="180"/>
      <c r="G234" s="180"/>
      <c r="H234" s="180"/>
    </row>
    <row r="235" spans="1:8" ht="12.75">
      <c r="A235" s="181"/>
      <c r="B235" s="180"/>
      <c r="C235" s="180"/>
      <c r="D235" s="180"/>
      <c r="E235" s="180"/>
      <c r="F235" s="180"/>
      <c r="G235" s="180"/>
      <c r="H235" s="180"/>
    </row>
    <row r="236" spans="1:8" ht="12.75">
      <c r="A236" s="181"/>
      <c r="B236" s="180"/>
      <c r="C236" s="180"/>
      <c r="D236" s="180"/>
      <c r="E236" s="180"/>
      <c r="F236" s="180"/>
      <c r="G236" s="180"/>
      <c r="H236" s="180"/>
    </row>
    <row r="237" spans="1:8" ht="12.75">
      <c r="A237" s="181"/>
      <c r="B237" s="180"/>
      <c r="C237" s="180"/>
      <c r="D237" s="180"/>
      <c r="E237" s="180"/>
      <c r="F237" s="180"/>
      <c r="G237" s="180"/>
      <c r="H237" s="180"/>
    </row>
    <row r="238" spans="1:8" ht="12.75">
      <c r="A238" s="181"/>
      <c r="B238" s="180"/>
      <c r="C238" s="180"/>
      <c r="D238" s="180"/>
      <c r="E238" s="180"/>
      <c r="F238" s="180"/>
      <c r="G238" s="180"/>
      <c r="H238" s="180"/>
    </row>
    <row r="239" spans="1:8" ht="12.75">
      <c r="A239" s="181"/>
      <c r="B239" s="180"/>
      <c r="C239" s="180"/>
      <c r="D239" s="180"/>
      <c r="E239" s="180"/>
      <c r="F239" s="180"/>
      <c r="G239" s="180"/>
      <c r="H239" s="180"/>
    </row>
    <row r="240" spans="1:8" ht="12.75">
      <c r="A240" s="181"/>
      <c r="B240" s="180"/>
      <c r="C240" s="180"/>
      <c r="D240" s="180"/>
      <c r="E240" s="180"/>
      <c r="F240" s="180"/>
      <c r="G240" s="180"/>
      <c r="H240" s="180"/>
    </row>
    <row r="241" spans="1:8" ht="12.75">
      <c r="A241" s="181"/>
      <c r="B241" s="180"/>
      <c r="C241" s="180"/>
      <c r="D241" s="180"/>
      <c r="E241" s="180"/>
      <c r="F241" s="180"/>
      <c r="G241" s="180"/>
      <c r="H241" s="180"/>
    </row>
    <row r="242" spans="1:8" ht="12.75">
      <c r="A242" s="181"/>
      <c r="B242" s="180"/>
      <c r="C242" s="180"/>
      <c r="D242" s="180"/>
      <c r="E242" s="180"/>
      <c r="F242" s="180"/>
      <c r="G242" s="180"/>
      <c r="H242" s="180"/>
    </row>
    <row r="243" spans="1:8" ht="12.75">
      <c r="A243" s="181"/>
      <c r="B243" s="180"/>
      <c r="C243" s="180"/>
      <c r="D243" s="180"/>
      <c r="E243" s="180"/>
      <c r="F243" s="180"/>
      <c r="G243" s="180"/>
      <c r="H243" s="180"/>
    </row>
    <row r="244" spans="1:8" ht="12.75">
      <c r="A244" s="181"/>
      <c r="B244" s="180"/>
      <c r="C244" s="180"/>
      <c r="D244" s="180"/>
      <c r="E244" s="180"/>
      <c r="F244" s="180"/>
      <c r="G244" s="180"/>
      <c r="H244" s="180"/>
    </row>
    <row r="245" spans="1:8" ht="12.75">
      <c r="A245" s="181"/>
      <c r="B245" s="180"/>
      <c r="C245" s="180"/>
      <c r="D245" s="180"/>
      <c r="E245" s="180"/>
      <c r="F245" s="180"/>
      <c r="G245" s="180"/>
      <c r="H245" s="180"/>
    </row>
    <row r="246" spans="1:8" ht="12.75">
      <c r="A246" s="181"/>
      <c r="B246" s="180"/>
      <c r="C246" s="180"/>
      <c r="D246" s="180"/>
      <c r="E246" s="180"/>
      <c r="F246" s="180"/>
      <c r="G246" s="180"/>
      <c r="H246" s="180"/>
    </row>
    <row r="247" spans="1:8" ht="12.75">
      <c r="A247" s="181"/>
      <c r="B247" s="180"/>
      <c r="C247" s="180"/>
      <c r="D247" s="180"/>
      <c r="E247" s="180"/>
      <c r="F247" s="180"/>
      <c r="G247" s="180"/>
      <c r="H247" s="180"/>
    </row>
    <row r="248" spans="1:8" ht="12.75">
      <c r="A248" s="181"/>
      <c r="B248" s="180"/>
      <c r="C248" s="180"/>
      <c r="D248" s="180"/>
      <c r="E248" s="180"/>
      <c r="F248" s="180"/>
      <c r="G248" s="180"/>
      <c r="H248" s="180"/>
    </row>
    <row r="249" spans="1:8" ht="12.75">
      <c r="A249" s="181"/>
      <c r="B249" s="180"/>
      <c r="C249" s="180"/>
      <c r="D249" s="180"/>
      <c r="E249" s="180"/>
      <c r="F249" s="180"/>
      <c r="G249" s="180"/>
      <c r="H249" s="180"/>
    </row>
    <row r="250" spans="1:8" ht="12.75">
      <c r="A250" s="181"/>
      <c r="B250" s="180"/>
      <c r="C250" s="180"/>
      <c r="D250" s="180"/>
      <c r="E250" s="180"/>
      <c r="F250" s="180"/>
      <c r="G250" s="180"/>
      <c r="H250" s="180"/>
    </row>
    <row r="251" spans="1:8" ht="12.75">
      <c r="A251" s="181"/>
      <c r="B251" s="180"/>
      <c r="C251" s="180"/>
      <c r="D251" s="180"/>
      <c r="E251" s="180"/>
      <c r="F251" s="180"/>
      <c r="G251" s="180"/>
      <c r="H251" s="180"/>
    </row>
    <row r="252" spans="1:8" ht="12.75">
      <c r="A252" s="181"/>
      <c r="B252" s="180"/>
      <c r="C252" s="180"/>
      <c r="D252" s="180"/>
      <c r="E252" s="180"/>
      <c r="F252" s="180"/>
      <c r="G252" s="180"/>
      <c r="H252" s="180"/>
    </row>
    <row r="253" spans="1:8" ht="12.75">
      <c r="A253" s="181"/>
      <c r="B253" s="180"/>
      <c r="C253" s="180"/>
      <c r="D253" s="180"/>
      <c r="E253" s="180"/>
      <c r="F253" s="180"/>
      <c r="G253" s="180"/>
      <c r="H253" s="180"/>
    </row>
    <row r="254" spans="1:8" ht="12.75">
      <c r="A254" s="181"/>
      <c r="B254" s="180"/>
      <c r="C254" s="180"/>
      <c r="D254" s="180"/>
      <c r="E254" s="180"/>
      <c r="F254" s="180"/>
      <c r="G254" s="180"/>
      <c r="H254" s="180"/>
    </row>
    <row r="255" spans="1:8" ht="12.75">
      <c r="A255" s="181"/>
      <c r="B255" s="180"/>
      <c r="C255" s="180"/>
      <c r="D255" s="180"/>
      <c r="E255" s="180"/>
      <c r="F255" s="180"/>
      <c r="G255" s="180"/>
      <c r="H255" s="180"/>
    </row>
    <row r="256" spans="1:8" ht="12.75">
      <c r="A256" s="181"/>
      <c r="B256" s="180"/>
      <c r="C256" s="180"/>
      <c r="D256" s="180"/>
      <c r="E256" s="180"/>
      <c r="F256" s="180"/>
      <c r="G256" s="180"/>
      <c r="H256" s="180"/>
    </row>
    <row r="257" spans="1:8" ht="12.75">
      <c r="A257" s="181"/>
      <c r="B257" s="180"/>
      <c r="C257" s="180"/>
      <c r="D257" s="180"/>
      <c r="E257" s="180"/>
      <c r="F257" s="180"/>
      <c r="G257" s="180"/>
      <c r="H257" s="180"/>
    </row>
    <row r="258" spans="1:8" ht="12.75">
      <c r="A258" s="181"/>
      <c r="B258" s="180"/>
      <c r="C258" s="180"/>
      <c r="D258" s="180"/>
      <c r="E258" s="180"/>
      <c r="F258" s="180"/>
      <c r="G258" s="180"/>
      <c r="H258" s="180"/>
    </row>
    <row r="259" spans="1:8" ht="12.75">
      <c r="A259" s="181"/>
      <c r="B259" s="180"/>
      <c r="C259" s="180"/>
      <c r="D259" s="180"/>
      <c r="E259" s="180"/>
      <c r="F259" s="180"/>
      <c r="G259" s="180"/>
      <c r="H259" s="180"/>
    </row>
    <row r="260" spans="1:8" ht="12.75">
      <c r="A260" s="181"/>
      <c r="B260" s="180"/>
      <c r="C260" s="180"/>
      <c r="D260" s="180"/>
      <c r="E260" s="180"/>
      <c r="F260" s="180"/>
      <c r="G260" s="180"/>
      <c r="H260" s="180"/>
    </row>
    <row r="261" spans="1:8" ht="12.75">
      <c r="A261" s="181"/>
      <c r="B261" s="180"/>
      <c r="C261" s="180"/>
      <c r="D261" s="180"/>
      <c r="E261" s="180"/>
      <c r="F261" s="180"/>
      <c r="G261" s="180"/>
      <c r="H261" s="180"/>
    </row>
    <row r="262" spans="1:8" ht="12.75">
      <c r="A262" s="181"/>
      <c r="B262" s="180"/>
      <c r="C262" s="180"/>
      <c r="D262" s="180"/>
      <c r="E262" s="180"/>
      <c r="F262" s="180"/>
      <c r="G262" s="180"/>
      <c r="H262" s="180"/>
    </row>
    <row r="263" spans="1:8" ht="12.75">
      <c r="A263" s="181"/>
      <c r="B263" s="180"/>
      <c r="C263" s="180"/>
      <c r="D263" s="180"/>
      <c r="E263" s="180"/>
      <c r="F263" s="180"/>
      <c r="G263" s="180"/>
      <c r="H263" s="180"/>
    </row>
    <row r="264" spans="1:8" ht="12.75">
      <c r="A264" s="181"/>
      <c r="B264" s="180"/>
      <c r="C264" s="180"/>
      <c r="D264" s="180"/>
      <c r="E264" s="180"/>
      <c r="F264" s="180"/>
      <c r="G264" s="180"/>
      <c r="H264" s="180"/>
    </row>
    <row r="265" spans="1:8" ht="12.75">
      <c r="A265" s="181"/>
      <c r="B265" s="180"/>
      <c r="C265" s="180"/>
      <c r="D265" s="180"/>
      <c r="E265" s="180"/>
      <c r="F265" s="180"/>
      <c r="G265" s="180"/>
      <c r="H265" s="180"/>
    </row>
    <row r="266" spans="1:8" ht="12.75">
      <c r="A266" s="181"/>
      <c r="B266" s="180"/>
      <c r="C266" s="180"/>
      <c r="D266" s="180"/>
      <c r="E266" s="180"/>
      <c r="F266" s="180"/>
      <c r="G266" s="180"/>
      <c r="H266" s="180"/>
    </row>
    <row r="267" spans="1:8" ht="12.75">
      <c r="A267" s="181"/>
      <c r="B267" s="180"/>
      <c r="C267" s="180"/>
      <c r="D267" s="180"/>
      <c r="E267" s="180"/>
      <c r="F267" s="180"/>
      <c r="G267" s="180"/>
      <c r="H267" s="180"/>
    </row>
    <row r="268" spans="1:8" ht="12.75">
      <c r="A268" s="181"/>
      <c r="B268" s="180"/>
      <c r="C268" s="180"/>
      <c r="D268" s="180"/>
      <c r="E268" s="180"/>
      <c r="F268" s="180"/>
      <c r="G268" s="180"/>
      <c r="H268" s="180"/>
    </row>
    <row r="269" spans="1:8" ht="12.75">
      <c r="A269" s="181"/>
      <c r="B269" s="180"/>
      <c r="C269" s="180"/>
      <c r="D269" s="180"/>
      <c r="E269" s="180"/>
      <c r="F269" s="180"/>
      <c r="G269" s="180"/>
      <c r="H269" s="180"/>
    </row>
    <row r="270" spans="1:8" ht="12.75">
      <c r="A270" s="181"/>
      <c r="B270" s="180"/>
      <c r="C270" s="180"/>
      <c r="D270" s="180"/>
      <c r="E270" s="180"/>
      <c r="F270" s="180"/>
      <c r="G270" s="180"/>
      <c r="H270" s="180"/>
    </row>
    <row r="271" spans="1:8" ht="12.75">
      <c r="A271" s="181"/>
      <c r="B271" s="180"/>
      <c r="C271" s="180"/>
      <c r="D271" s="180"/>
      <c r="E271" s="180"/>
      <c r="F271" s="180"/>
      <c r="G271" s="180"/>
      <c r="H271" s="180"/>
    </row>
    <row r="272" spans="1:8" ht="12.75">
      <c r="A272" s="181"/>
      <c r="B272" s="180"/>
      <c r="C272" s="180"/>
      <c r="D272" s="180"/>
      <c r="E272" s="180"/>
      <c r="F272" s="180"/>
      <c r="G272" s="180"/>
      <c r="H272" s="180"/>
    </row>
    <row r="273" spans="1:8" ht="12.75">
      <c r="A273" s="181"/>
      <c r="B273" s="180"/>
      <c r="C273" s="180"/>
      <c r="D273" s="180"/>
      <c r="E273" s="180"/>
      <c r="F273" s="180"/>
      <c r="G273" s="180"/>
      <c r="H273" s="180"/>
    </row>
    <row r="274" spans="1:8" ht="12.75">
      <c r="A274" s="181"/>
      <c r="B274" s="180"/>
      <c r="C274" s="180"/>
      <c r="D274" s="180"/>
      <c r="E274" s="180"/>
      <c r="F274" s="180"/>
      <c r="G274" s="180"/>
      <c r="H274" s="180"/>
    </row>
    <row r="275" spans="1:8" ht="12.75">
      <c r="A275" s="181"/>
      <c r="B275" s="180"/>
      <c r="C275" s="180"/>
      <c r="D275" s="180"/>
      <c r="E275" s="180"/>
      <c r="F275" s="180"/>
      <c r="G275" s="180"/>
      <c r="H275" s="180"/>
    </row>
    <row r="276" spans="1:8" ht="12.75">
      <c r="A276" s="181"/>
      <c r="B276" s="180"/>
      <c r="C276" s="180"/>
      <c r="D276" s="180"/>
      <c r="E276" s="180"/>
      <c r="F276" s="180"/>
      <c r="G276" s="180"/>
      <c r="H276" s="180"/>
    </row>
    <row r="277" spans="1:8" ht="12.75">
      <c r="A277" s="181"/>
      <c r="B277" s="180"/>
      <c r="C277" s="180"/>
      <c r="D277" s="180"/>
      <c r="E277" s="180"/>
      <c r="F277" s="180"/>
      <c r="G277" s="180"/>
      <c r="H277" s="180"/>
    </row>
    <row r="278" spans="1:8" ht="12.75">
      <c r="A278" s="181"/>
      <c r="B278" s="180"/>
      <c r="C278" s="180"/>
      <c r="D278" s="180"/>
      <c r="E278" s="180"/>
      <c r="F278" s="180"/>
      <c r="G278" s="180"/>
      <c r="H278" s="180"/>
    </row>
    <row r="279" spans="1:8" ht="12.75">
      <c r="A279" s="181"/>
      <c r="B279" s="180"/>
      <c r="C279" s="180"/>
      <c r="D279" s="180"/>
      <c r="E279" s="180"/>
      <c r="F279" s="180"/>
      <c r="G279" s="180"/>
      <c r="H279" s="180"/>
    </row>
    <row r="280" spans="1:8" ht="12.75">
      <c r="A280" s="181"/>
      <c r="B280" s="180"/>
      <c r="C280" s="180"/>
      <c r="D280" s="180"/>
      <c r="E280" s="180"/>
      <c r="F280" s="180"/>
      <c r="G280" s="180"/>
      <c r="H280" s="180"/>
    </row>
    <row r="281" spans="1:8" ht="12.75">
      <c r="A281" s="181"/>
      <c r="B281" s="180"/>
      <c r="C281" s="180"/>
      <c r="D281" s="180"/>
      <c r="E281" s="180"/>
      <c r="F281" s="180"/>
      <c r="G281" s="180"/>
      <c r="H281" s="180"/>
    </row>
    <row r="282" spans="1:8" ht="12.75">
      <c r="A282" s="181"/>
      <c r="B282" s="180"/>
      <c r="C282" s="180"/>
      <c r="D282" s="180"/>
      <c r="E282" s="180"/>
      <c r="F282" s="180"/>
      <c r="G282" s="180"/>
      <c r="H282" s="180"/>
    </row>
    <row r="283" spans="1:8" ht="12.75">
      <c r="A283" s="181"/>
      <c r="B283" s="180"/>
      <c r="C283" s="180"/>
      <c r="D283" s="180"/>
      <c r="E283" s="180"/>
      <c r="F283" s="180"/>
      <c r="G283" s="180"/>
      <c r="H283" s="180"/>
    </row>
    <row r="284" spans="1:8" ht="12.75">
      <c r="A284" s="181"/>
      <c r="B284" s="180"/>
      <c r="C284" s="180"/>
      <c r="D284" s="180"/>
      <c r="E284" s="180"/>
      <c r="F284" s="180"/>
      <c r="G284" s="180"/>
      <c r="H284" s="180"/>
    </row>
    <row r="285" spans="1:8" ht="12.75">
      <c r="A285" s="181"/>
      <c r="B285" s="180"/>
      <c r="C285" s="180"/>
      <c r="D285" s="180"/>
      <c r="E285" s="180"/>
      <c r="F285" s="180"/>
      <c r="G285" s="180"/>
      <c r="H285" s="180"/>
    </row>
    <row r="286" spans="1:8" ht="12.75">
      <c r="A286" s="181"/>
      <c r="B286" s="180"/>
      <c r="C286" s="180"/>
      <c r="D286" s="180"/>
      <c r="E286" s="180"/>
      <c r="F286" s="180"/>
      <c r="G286" s="180"/>
      <c r="H286" s="180"/>
    </row>
    <row r="287" spans="1:8" ht="12.75">
      <c r="A287" s="181"/>
      <c r="B287" s="180"/>
      <c r="C287" s="180"/>
      <c r="D287" s="180"/>
      <c r="E287" s="180"/>
      <c r="F287" s="180"/>
      <c r="G287" s="180"/>
      <c r="H287" s="180"/>
    </row>
    <row r="288" spans="1:8" ht="12.75">
      <c r="A288" s="181"/>
      <c r="B288" s="180"/>
      <c r="C288" s="180"/>
      <c r="D288" s="180"/>
      <c r="E288" s="180"/>
      <c r="F288" s="180"/>
      <c r="G288" s="180"/>
      <c r="H288" s="180"/>
    </row>
    <row r="289" spans="1:8" ht="12.75">
      <c r="A289" s="181"/>
      <c r="B289" s="180"/>
      <c r="C289" s="180"/>
      <c r="D289" s="180"/>
      <c r="E289" s="180"/>
      <c r="F289" s="180"/>
      <c r="G289" s="180"/>
      <c r="H289" s="180"/>
    </row>
    <row r="290" spans="1:8" ht="12.75">
      <c r="A290" s="181"/>
      <c r="B290" s="180"/>
      <c r="C290" s="180"/>
      <c r="D290" s="180"/>
      <c r="E290" s="180"/>
      <c r="F290" s="180"/>
      <c r="G290" s="180"/>
      <c r="H290" s="180"/>
    </row>
    <row r="291" spans="1:8" ht="12.75">
      <c r="A291" s="181"/>
      <c r="B291" s="180"/>
      <c r="C291" s="180"/>
      <c r="D291" s="180"/>
      <c r="E291" s="180"/>
      <c r="F291" s="180"/>
      <c r="G291" s="180"/>
      <c r="H291" s="180"/>
    </row>
    <row r="292" spans="1:8" ht="12.75">
      <c r="A292" s="181"/>
      <c r="B292" s="180"/>
      <c r="C292" s="180"/>
      <c r="D292" s="180"/>
      <c r="E292" s="180"/>
      <c r="F292" s="180"/>
      <c r="G292" s="180"/>
      <c r="H292" s="180"/>
    </row>
    <row r="293" spans="1:8" ht="12.75">
      <c r="A293" s="181"/>
      <c r="B293" s="180"/>
      <c r="C293" s="180"/>
      <c r="D293" s="180"/>
      <c r="E293" s="180"/>
      <c r="F293" s="180"/>
      <c r="G293" s="180"/>
      <c r="H293" s="180"/>
    </row>
    <row r="294" spans="1:8" ht="12.75">
      <c r="A294" s="181"/>
      <c r="B294" s="180"/>
      <c r="C294" s="180"/>
      <c r="D294" s="180"/>
      <c r="E294" s="180"/>
      <c r="F294" s="180"/>
      <c r="G294" s="180"/>
      <c r="H294" s="180"/>
    </row>
    <row r="295" spans="1:8" ht="12.75">
      <c r="A295" s="181"/>
      <c r="B295" s="180"/>
      <c r="C295" s="180"/>
      <c r="D295" s="180"/>
      <c r="E295" s="180"/>
      <c r="F295" s="180"/>
      <c r="G295" s="180"/>
      <c r="H295" s="180"/>
    </row>
    <row r="296" spans="1:8" ht="12.75">
      <c r="A296" s="181"/>
      <c r="B296" s="180"/>
      <c r="C296" s="180"/>
      <c r="D296" s="180"/>
      <c r="E296" s="180"/>
      <c r="F296" s="180"/>
      <c r="G296" s="180"/>
      <c r="H296" s="180"/>
    </row>
    <row r="297" spans="1:8" ht="12.75">
      <c r="A297" s="181"/>
      <c r="B297" s="180"/>
      <c r="C297" s="180"/>
      <c r="D297" s="180"/>
      <c r="E297" s="180"/>
      <c r="F297" s="180"/>
      <c r="G297" s="180"/>
      <c r="H297" s="180"/>
    </row>
    <row r="298" spans="1:8" ht="12.75">
      <c r="A298" s="181"/>
      <c r="B298" s="180"/>
      <c r="C298" s="180"/>
      <c r="D298" s="180"/>
      <c r="E298" s="180"/>
      <c r="F298" s="180"/>
      <c r="G298" s="180"/>
      <c r="H298" s="180"/>
    </row>
    <row r="299" spans="1:8" ht="12.75">
      <c r="A299" s="181"/>
      <c r="B299" s="180"/>
      <c r="C299" s="180"/>
      <c r="D299" s="180"/>
      <c r="E299" s="180"/>
      <c r="F299" s="180"/>
      <c r="G299" s="180"/>
      <c r="H299" s="180"/>
    </row>
    <row r="300" spans="1:8" ht="12.75">
      <c r="A300" s="181"/>
      <c r="B300" s="180"/>
      <c r="C300" s="180"/>
      <c r="D300" s="180"/>
      <c r="E300" s="180"/>
      <c r="F300" s="180"/>
      <c r="G300" s="180"/>
      <c r="H300" s="180"/>
    </row>
    <row r="301" spans="1:8" ht="12.75">
      <c r="A301" s="181"/>
      <c r="B301" s="180"/>
      <c r="C301" s="180"/>
      <c r="D301" s="180"/>
      <c r="E301" s="180"/>
      <c r="F301" s="180"/>
      <c r="G301" s="180"/>
      <c r="H301" s="180"/>
    </row>
    <row r="302" spans="1:8" ht="12.75">
      <c r="A302" s="181"/>
      <c r="B302" s="180"/>
      <c r="C302" s="180"/>
      <c r="D302" s="180"/>
      <c r="E302" s="180"/>
      <c r="F302" s="180"/>
      <c r="G302" s="180"/>
      <c r="H302" s="180"/>
    </row>
    <row r="303" spans="1:8" ht="12.75">
      <c r="A303" s="181"/>
      <c r="B303" s="180"/>
      <c r="C303" s="180"/>
      <c r="D303" s="180"/>
      <c r="E303" s="180"/>
      <c r="F303" s="180"/>
      <c r="G303" s="180"/>
      <c r="H303" s="180"/>
    </row>
    <row r="304" spans="1:8" ht="12.75">
      <c r="A304" s="181"/>
      <c r="B304" s="180"/>
      <c r="C304" s="180"/>
      <c r="D304" s="180"/>
      <c r="E304" s="180"/>
      <c r="F304" s="180"/>
      <c r="G304" s="180"/>
      <c r="H304" s="180"/>
    </row>
    <row r="305" spans="1:8" ht="12.75">
      <c r="A305" s="181"/>
      <c r="B305" s="180"/>
      <c r="C305" s="180"/>
      <c r="D305" s="180"/>
      <c r="E305" s="180"/>
      <c r="F305" s="180"/>
      <c r="G305" s="180"/>
      <c r="H305" s="180"/>
    </row>
    <row r="306" spans="1:8" ht="12.75">
      <c r="A306" s="181"/>
      <c r="B306" s="180"/>
      <c r="C306" s="180"/>
      <c r="D306" s="180"/>
      <c r="E306" s="180"/>
      <c r="F306" s="180"/>
      <c r="G306" s="180"/>
      <c r="H306" s="180"/>
    </row>
    <row r="307" spans="1:8" ht="12.75">
      <c r="A307" s="181"/>
      <c r="B307" s="180"/>
      <c r="C307" s="180"/>
      <c r="D307" s="180"/>
      <c r="E307" s="180"/>
      <c r="F307" s="180"/>
      <c r="G307" s="180"/>
      <c r="H307" s="180"/>
    </row>
    <row r="308" spans="1:8" ht="12.75">
      <c r="A308" s="181"/>
      <c r="B308" s="180"/>
      <c r="C308" s="180"/>
      <c r="D308" s="180"/>
      <c r="E308" s="180"/>
      <c r="F308" s="180"/>
      <c r="G308" s="180"/>
      <c r="H308" s="180"/>
    </row>
    <row r="309" spans="1:8" ht="12.75">
      <c r="A309" s="181"/>
      <c r="B309" s="180"/>
      <c r="C309" s="180"/>
      <c r="D309" s="180"/>
      <c r="E309" s="180"/>
      <c r="F309" s="180"/>
      <c r="G309" s="180"/>
      <c r="H309" s="180"/>
    </row>
    <row r="310" spans="1:8" ht="12.75">
      <c r="A310" s="181"/>
      <c r="B310" s="180"/>
      <c r="C310" s="180"/>
      <c r="D310" s="180"/>
      <c r="E310" s="180"/>
      <c r="F310" s="180"/>
      <c r="G310" s="180"/>
      <c r="H310" s="180"/>
    </row>
    <row r="311" spans="1:8" ht="12.75">
      <c r="A311" s="181"/>
      <c r="B311" s="180"/>
      <c r="C311" s="180"/>
      <c r="D311" s="180"/>
      <c r="E311" s="180"/>
      <c r="F311" s="180"/>
      <c r="G311" s="180"/>
      <c r="H311" s="180"/>
    </row>
    <row r="312" spans="1:8" ht="12.75">
      <c r="A312" s="181"/>
      <c r="B312" s="180"/>
      <c r="C312" s="180"/>
      <c r="D312" s="180"/>
      <c r="E312" s="180"/>
      <c r="F312" s="180"/>
      <c r="G312" s="180"/>
      <c r="H312" s="180"/>
    </row>
    <row r="313" spans="1:8" ht="12.75">
      <c r="A313" s="181"/>
      <c r="B313" s="180"/>
      <c r="C313" s="180"/>
      <c r="D313" s="180"/>
      <c r="E313" s="180"/>
      <c r="F313" s="180"/>
      <c r="G313" s="180"/>
      <c r="H313" s="180"/>
    </row>
    <row r="314" spans="1:8" ht="12.75">
      <c r="A314" s="181"/>
      <c r="B314" s="180"/>
      <c r="C314" s="180"/>
      <c r="D314" s="180"/>
      <c r="E314" s="180"/>
      <c r="F314" s="180"/>
      <c r="G314" s="180"/>
      <c r="H314" s="180"/>
    </row>
    <row r="315" spans="1:8" ht="12.75">
      <c r="A315" s="181"/>
      <c r="B315" s="180"/>
      <c r="C315" s="180"/>
      <c r="D315" s="180"/>
      <c r="E315" s="180"/>
      <c r="F315" s="180"/>
      <c r="G315" s="180"/>
      <c r="H315" s="180"/>
    </row>
    <row r="316" spans="1:8" ht="12.75">
      <c r="A316" s="181"/>
      <c r="B316" s="180"/>
      <c r="C316" s="180"/>
      <c r="D316" s="180"/>
      <c r="E316" s="180"/>
      <c r="F316" s="180"/>
      <c r="G316" s="180"/>
      <c r="H316" s="180"/>
    </row>
    <row r="317" spans="1:8" ht="12.75">
      <c r="A317" s="181"/>
      <c r="B317" s="180"/>
      <c r="C317" s="180"/>
      <c r="D317" s="180"/>
      <c r="E317" s="180"/>
      <c r="F317" s="180"/>
      <c r="G317" s="180"/>
      <c r="H317" s="180"/>
    </row>
    <row r="318" spans="1:8" ht="12.75">
      <c r="A318" s="181"/>
      <c r="B318" s="180"/>
      <c r="C318" s="180"/>
      <c r="D318" s="180"/>
      <c r="E318" s="180"/>
      <c r="F318" s="180"/>
      <c r="G318" s="180"/>
      <c r="H318" s="180"/>
    </row>
    <row r="319" spans="1:8" ht="12.75">
      <c r="A319" s="181"/>
      <c r="B319" s="180"/>
      <c r="C319" s="180"/>
      <c r="D319" s="180"/>
      <c r="E319" s="180"/>
      <c r="F319" s="180"/>
      <c r="G319" s="180"/>
      <c r="H319" s="180"/>
    </row>
    <row r="320" spans="1:8" ht="12.75">
      <c r="A320" s="181"/>
      <c r="B320" s="180"/>
      <c r="C320" s="180"/>
      <c r="D320" s="180"/>
      <c r="E320" s="180"/>
      <c r="F320" s="180"/>
      <c r="G320" s="180"/>
      <c r="H320" s="180"/>
    </row>
    <row r="321" spans="1:8" ht="12.75">
      <c r="A321" s="181"/>
      <c r="B321" s="180"/>
      <c r="C321" s="180"/>
      <c r="D321" s="180"/>
      <c r="E321" s="180"/>
      <c r="F321" s="180"/>
      <c r="G321" s="180"/>
      <c r="H321" s="180"/>
    </row>
    <row r="322" spans="1:8" ht="12.75">
      <c r="A322" s="181"/>
      <c r="B322" s="180"/>
      <c r="C322" s="180"/>
      <c r="D322" s="180"/>
      <c r="E322" s="180"/>
      <c r="F322" s="180"/>
      <c r="G322" s="180"/>
      <c r="H322" s="180"/>
    </row>
    <row r="323" spans="1:8" ht="12.75">
      <c r="A323" s="181"/>
      <c r="B323" s="180"/>
      <c r="C323" s="180"/>
      <c r="D323" s="180"/>
      <c r="E323" s="180"/>
      <c r="F323" s="180"/>
      <c r="G323" s="180"/>
      <c r="H323" s="180"/>
    </row>
    <row r="324" spans="1:8" ht="12.75">
      <c r="A324" s="181"/>
      <c r="B324" s="180"/>
      <c r="C324" s="180"/>
      <c r="D324" s="180"/>
      <c r="E324" s="180"/>
      <c r="F324" s="180"/>
      <c r="G324" s="180"/>
      <c r="H324" s="180"/>
    </row>
    <row r="325" spans="1:8" ht="12.75">
      <c r="A325" s="181"/>
      <c r="B325" s="180"/>
      <c r="C325" s="180"/>
      <c r="D325" s="180"/>
      <c r="E325" s="180"/>
      <c r="F325" s="180"/>
      <c r="G325" s="180"/>
      <c r="H325" s="180"/>
    </row>
    <row r="326" spans="1:8" ht="12.75">
      <c r="A326" s="181"/>
      <c r="B326" s="180"/>
      <c r="C326" s="180"/>
      <c r="D326" s="180"/>
      <c r="E326" s="180"/>
      <c r="F326" s="180"/>
      <c r="G326" s="180"/>
      <c r="H326" s="180"/>
    </row>
    <row r="327" spans="1:8" ht="12.75">
      <c r="A327" s="181"/>
      <c r="B327" s="180"/>
      <c r="C327" s="180"/>
      <c r="D327" s="180"/>
      <c r="E327" s="180"/>
      <c r="F327" s="180"/>
      <c r="G327" s="180"/>
      <c r="H327" s="180"/>
    </row>
    <row r="328" spans="1:8" ht="12.75">
      <c r="A328" s="181"/>
      <c r="B328" s="180"/>
      <c r="C328" s="180"/>
      <c r="D328" s="180"/>
      <c r="E328" s="180"/>
      <c r="F328" s="180"/>
      <c r="G328" s="180"/>
      <c r="H328" s="180"/>
    </row>
    <row r="329" spans="1:8" ht="12.75">
      <c r="A329" s="181"/>
      <c r="B329" s="180"/>
      <c r="C329" s="180"/>
      <c r="D329" s="180"/>
      <c r="E329" s="180"/>
      <c r="F329" s="180"/>
      <c r="G329" s="180"/>
      <c r="H329" s="180"/>
    </row>
    <row r="330" spans="1:8" ht="12.75">
      <c r="A330" s="181"/>
      <c r="B330" s="180"/>
      <c r="C330" s="180"/>
      <c r="D330" s="180"/>
      <c r="E330" s="180"/>
      <c r="F330" s="180"/>
      <c r="G330" s="180"/>
      <c r="H330" s="180"/>
    </row>
    <row r="331" spans="1:8" ht="12.75">
      <c r="A331" s="181"/>
      <c r="B331" s="180"/>
      <c r="C331" s="180"/>
      <c r="D331" s="180"/>
      <c r="E331" s="180"/>
      <c r="F331" s="180"/>
      <c r="G331" s="180"/>
      <c r="H331" s="180"/>
    </row>
    <row r="332" spans="1:8" ht="12.75">
      <c r="A332" s="181"/>
      <c r="B332" s="180"/>
      <c r="C332" s="180"/>
      <c r="D332" s="180"/>
      <c r="E332" s="180"/>
      <c r="F332" s="180"/>
      <c r="G332" s="180"/>
      <c r="H332" s="180"/>
    </row>
    <row r="333" spans="1:8" ht="12.75">
      <c r="A333" s="181"/>
      <c r="B333" s="180"/>
      <c r="C333" s="180"/>
      <c r="D333" s="180"/>
      <c r="E333" s="180"/>
      <c r="F333" s="180"/>
      <c r="G333" s="180"/>
      <c r="H333" s="180"/>
    </row>
    <row r="334" spans="1:8" ht="12.75">
      <c r="A334" s="181"/>
      <c r="B334" s="180"/>
      <c r="C334" s="180"/>
      <c r="D334" s="180"/>
      <c r="E334" s="180"/>
      <c r="F334" s="180"/>
      <c r="G334" s="180"/>
      <c r="H334" s="180"/>
    </row>
    <row r="335" spans="1:8" ht="12.75">
      <c r="A335" s="181"/>
      <c r="B335" s="180"/>
      <c r="C335" s="180"/>
      <c r="D335" s="180"/>
      <c r="E335" s="180"/>
      <c r="F335" s="180"/>
      <c r="G335" s="180"/>
      <c r="H335" s="180"/>
    </row>
    <row r="336" spans="1:8" ht="12.75">
      <c r="A336" s="181"/>
      <c r="B336" s="180"/>
      <c r="C336" s="180"/>
      <c r="D336" s="180"/>
      <c r="E336" s="180"/>
      <c r="F336" s="180"/>
      <c r="G336" s="180"/>
      <c r="H336" s="180"/>
    </row>
    <row r="337" spans="1:8" ht="12.75">
      <c r="A337" s="181"/>
      <c r="B337" s="180"/>
      <c r="C337" s="180"/>
      <c r="D337" s="180"/>
      <c r="E337" s="180"/>
      <c r="F337" s="180"/>
      <c r="G337" s="180"/>
      <c r="H337" s="180"/>
    </row>
    <row r="338" spans="1:8" ht="12.75">
      <c r="A338" s="181"/>
      <c r="B338" s="180"/>
      <c r="C338" s="180"/>
      <c r="D338" s="180"/>
      <c r="E338" s="180"/>
      <c r="F338" s="180"/>
      <c r="G338" s="180"/>
      <c r="H338" s="180"/>
    </row>
    <row r="339" spans="1:8" ht="12.75">
      <c r="A339" s="181"/>
      <c r="B339" s="180"/>
      <c r="C339" s="180"/>
      <c r="D339" s="180"/>
      <c r="E339" s="180"/>
      <c r="F339" s="180"/>
      <c r="G339" s="180"/>
      <c r="H339" s="180"/>
    </row>
    <row r="340" spans="1:8" ht="12.75">
      <c r="A340" s="181"/>
      <c r="B340" s="180"/>
      <c r="C340" s="180"/>
      <c r="D340" s="180"/>
      <c r="E340" s="180"/>
      <c r="F340" s="180"/>
      <c r="G340" s="180"/>
      <c r="H340" s="180"/>
    </row>
    <row r="341" spans="1:8" ht="12.75">
      <c r="A341" s="181"/>
      <c r="B341" s="180"/>
      <c r="C341" s="180"/>
      <c r="D341" s="180"/>
      <c r="E341" s="180"/>
      <c r="F341" s="180"/>
      <c r="G341" s="180"/>
      <c r="H341" s="180"/>
    </row>
    <row r="342" spans="1:8" ht="12.75">
      <c r="A342" s="181"/>
      <c r="B342" s="180"/>
      <c r="C342" s="180"/>
      <c r="D342" s="180"/>
      <c r="E342" s="180"/>
      <c r="F342" s="180"/>
      <c r="G342" s="180"/>
      <c r="H342" s="180"/>
    </row>
    <row r="343" spans="1:8" ht="12.75">
      <c r="A343" s="181"/>
      <c r="B343" s="180"/>
      <c r="C343" s="180"/>
      <c r="D343" s="180"/>
      <c r="E343" s="180"/>
      <c r="F343" s="180"/>
      <c r="G343" s="180"/>
      <c r="H343" s="180"/>
    </row>
    <row r="344" spans="1:8" ht="12.75">
      <c r="A344" s="181"/>
      <c r="B344" s="180"/>
      <c r="C344" s="180"/>
      <c r="D344" s="180"/>
      <c r="E344" s="180"/>
      <c r="F344" s="180"/>
      <c r="G344" s="180"/>
      <c r="H344" s="180"/>
    </row>
    <row r="345" spans="1:8" ht="12.75">
      <c r="A345" s="181"/>
      <c r="B345" s="180"/>
      <c r="C345" s="180"/>
      <c r="D345" s="180"/>
      <c r="E345" s="180"/>
      <c r="F345" s="180"/>
      <c r="G345" s="180"/>
      <c r="H345" s="180"/>
    </row>
    <row r="346" spans="1:8" ht="12.75">
      <c r="A346" s="181"/>
      <c r="B346" s="180"/>
      <c r="C346" s="180"/>
      <c r="D346" s="180"/>
      <c r="E346" s="180"/>
      <c r="F346" s="180"/>
      <c r="G346" s="180"/>
      <c r="H346" s="180"/>
    </row>
    <row r="347" spans="1:8" ht="12.75">
      <c r="A347" s="181"/>
      <c r="B347" s="180"/>
      <c r="C347" s="180"/>
      <c r="D347" s="180"/>
      <c r="E347" s="180"/>
      <c r="F347" s="180"/>
      <c r="G347" s="180"/>
      <c r="H347" s="180"/>
    </row>
    <row r="348" spans="1:8" ht="12.75">
      <c r="A348" s="181"/>
      <c r="B348" s="180"/>
      <c r="C348" s="180"/>
      <c r="D348" s="180"/>
      <c r="E348" s="180"/>
      <c r="F348" s="180"/>
      <c r="G348" s="180"/>
      <c r="H348" s="180"/>
    </row>
    <row r="349" spans="1:8" ht="12.75">
      <c r="A349" s="181"/>
      <c r="B349" s="180"/>
      <c r="C349" s="180"/>
      <c r="D349" s="180"/>
      <c r="E349" s="180"/>
      <c r="F349" s="180"/>
      <c r="G349" s="180"/>
      <c r="H349" s="180"/>
    </row>
    <row r="350" spans="1:8" ht="12.75">
      <c r="A350" s="181"/>
      <c r="B350" s="180"/>
      <c r="C350" s="180"/>
      <c r="D350" s="180"/>
      <c r="E350" s="180"/>
      <c r="F350" s="180"/>
      <c r="G350" s="180"/>
      <c r="H350" s="180"/>
    </row>
    <row r="351" spans="1:8" ht="12.75">
      <c r="A351" s="181"/>
      <c r="B351" s="180"/>
      <c r="C351" s="180"/>
      <c r="D351" s="180"/>
      <c r="E351" s="180"/>
      <c r="F351" s="180"/>
      <c r="G351" s="180"/>
      <c r="H351" s="180"/>
    </row>
    <row r="352" spans="1:8" ht="12.75">
      <c r="A352" s="181"/>
      <c r="B352" s="180"/>
      <c r="C352" s="180"/>
      <c r="D352" s="180"/>
      <c r="E352" s="180"/>
      <c r="F352" s="180"/>
      <c r="G352" s="180"/>
      <c r="H352" s="180"/>
    </row>
    <row r="353" spans="1:8" ht="12.75">
      <c r="A353" s="181"/>
      <c r="B353" s="180"/>
      <c r="C353" s="180"/>
      <c r="D353" s="180"/>
      <c r="E353" s="180"/>
      <c r="F353" s="180"/>
      <c r="G353" s="180"/>
      <c r="H353" s="180"/>
    </row>
    <row r="354" spans="1:8" ht="12.75">
      <c r="A354" s="181"/>
      <c r="B354" s="180"/>
      <c r="C354" s="180"/>
      <c r="D354" s="180"/>
      <c r="E354" s="180"/>
      <c r="F354" s="180"/>
      <c r="G354" s="180"/>
      <c r="H354" s="180"/>
    </row>
    <row r="355" spans="1:8" ht="12.75">
      <c r="A355" s="181"/>
      <c r="B355" s="180"/>
      <c r="C355" s="180"/>
      <c r="D355" s="180"/>
      <c r="E355" s="180"/>
      <c r="F355" s="180"/>
      <c r="G355" s="180"/>
      <c r="H355" s="180"/>
    </row>
    <row r="356" spans="1:8" ht="12.75">
      <c r="A356" s="181"/>
      <c r="B356" s="180"/>
      <c r="C356" s="180"/>
      <c r="D356" s="180"/>
      <c r="E356" s="180"/>
      <c r="F356" s="180"/>
      <c r="G356" s="180"/>
      <c r="H356" s="180"/>
    </row>
    <row r="357" spans="1:8" ht="12.75">
      <c r="A357" s="181"/>
      <c r="B357" s="180"/>
      <c r="C357" s="180"/>
      <c r="D357" s="180"/>
      <c r="E357" s="180"/>
      <c r="F357" s="180"/>
      <c r="G357" s="180"/>
      <c r="H357" s="180"/>
    </row>
    <row r="358" spans="1:8" ht="12.75">
      <c r="A358" s="181"/>
      <c r="B358" s="180"/>
      <c r="C358" s="180"/>
      <c r="D358" s="180"/>
      <c r="E358" s="180"/>
      <c r="F358" s="180"/>
      <c r="G358" s="180"/>
      <c r="H358" s="180"/>
    </row>
    <row r="359" spans="1:8" ht="12.75">
      <c r="A359" s="181"/>
      <c r="B359" s="180"/>
      <c r="C359" s="180"/>
      <c r="D359" s="180"/>
      <c r="E359" s="180"/>
      <c r="F359" s="180"/>
      <c r="G359" s="180"/>
      <c r="H359" s="180"/>
    </row>
    <row r="360" spans="1:8" ht="12.75">
      <c r="A360" s="181"/>
      <c r="B360" s="180"/>
      <c r="C360" s="180"/>
      <c r="D360" s="180"/>
      <c r="E360" s="180"/>
      <c r="F360" s="180"/>
      <c r="G360" s="180"/>
      <c r="H360" s="180"/>
    </row>
    <row r="361" spans="1:8" ht="12.75">
      <c r="A361" s="181"/>
      <c r="B361" s="180"/>
      <c r="C361" s="180"/>
      <c r="D361" s="180"/>
      <c r="E361" s="180"/>
      <c r="F361" s="180"/>
      <c r="G361" s="180"/>
      <c r="H361" s="180"/>
    </row>
    <row r="362" spans="1:8" ht="12.75">
      <c r="A362" s="181"/>
      <c r="B362" s="180"/>
      <c r="C362" s="180"/>
      <c r="D362" s="180"/>
      <c r="E362" s="180"/>
      <c r="F362" s="180"/>
      <c r="G362" s="180"/>
      <c r="H362" s="180"/>
    </row>
    <row r="363" spans="1:8" ht="12.75">
      <c r="A363" s="181"/>
      <c r="B363" s="180"/>
      <c r="C363" s="180"/>
      <c r="D363" s="180"/>
      <c r="E363" s="180"/>
      <c r="F363" s="180"/>
      <c r="G363" s="180"/>
      <c r="H363" s="180"/>
    </row>
    <row r="364" spans="1:8" ht="12.75">
      <c r="A364" s="181"/>
      <c r="B364" s="180"/>
      <c r="C364" s="180"/>
      <c r="D364" s="180"/>
      <c r="E364" s="180"/>
      <c r="F364" s="180"/>
      <c r="G364" s="180"/>
      <c r="H364" s="180"/>
    </row>
    <row r="365" spans="1:8" ht="12.75">
      <c r="A365" s="181"/>
      <c r="B365" s="180"/>
      <c r="C365" s="180"/>
      <c r="D365" s="180"/>
      <c r="E365" s="180"/>
      <c r="F365" s="180"/>
      <c r="G365" s="180"/>
      <c r="H365" s="180"/>
    </row>
    <row r="366" spans="1:8" ht="12.75">
      <c r="A366" s="181"/>
      <c r="B366" s="180"/>
      <c r="C366" s="180"/>
      <c r="D366" s="180"/>
      <c r="E366" s="180"/>
      <c r="F366" s="180"/>
      <c r="G366" s="180"/>
      <c r="H366" s="180"/>
    </row>
    <row r="367" spans="1:8" ht="12.75">
      <c r="A367" s="181"/>
      <c r="B367" s="180"/>
      <c r="C367" s="180"/>
      <c r="D367" s="180"/>
      <c r="E367" s="180"/>
      <c r="F367" s="180"/>
      <c r="G367" s="180"/>
      <c r="H367" s="180"/>
    </row>
    <row r="368" spans="1:8" ht="12.75">
      <c r="A368" s="181"/>
      <c r="B368" s="180"/>
      <c r="C368" s="180"/>
      <c r="D368" s="180"/>
      <c r="E368" s="180"/>
      <c r="F368" s="180"/>
      <c r="G368" s="180"/>
      <c r="H368" s="180"/>
    </row>
    <row r="369" spans="1:8" ht="12.75">
      <c r="A369" s="181"/>
      <c r="B369" s="180"/>
      <c r="C369" s="180"/>
      <c r="D369" s="180"/>
      <c r="E369" s="180"/>
      <c r="F369" s="180"/>
      <c r="G369" s="180"/>
      <c r="H369" s="180"/>
    </row>
    <row r="370" spans="1:8" ht="12.75">
      <c r="A370" s="181"/>
      <c r="B370" s="180"/>
      <c r="C370" s="180"/>
      <c r="D370" s="180"/>
      <c r="E370" s="180"/>
      <c r="F370" s="180"/>
      <c r="G370" s="180"/>
      <c r="H370" s="180"/>
    </row>
    <row r="371" spans="1:8" ht="12.75">
      <c r="A371" s="181"/>
      <c r="B371" s="180"/>
      <c r="C371" s="180"/>
      <c r="D371" s="180"/>
      <c r="E371" s="180"/>
      <c r="F371" s="180"/>
      <c r="G371" s="180"/>
      <c r="H371" s="180"/>
    </row>
    <row r="372" spans="1:8" ht="12.75">
      <c r="A372" s="181"/>
      <c r="B372" s="180"/>
      <c r="C372" s="180"/>
      <c r="D372" s="180"/>
      <c r="E372" s="180"/>
      <c r="F372" s="180"/>
      <c r="G372" s="180"/>
      <c r="H372" s="180"/>
    </row>
    <row r="373" spans="1:8" ht="12.75">
      <c r="A373" s="181"/>
      <c r="B373" s="180"/>
      <c r="C373" s="180"/>
      <c r="D373" s="180"/>
      <c r="E373" s="180"/>
      <c r="F373" s="180"/>
      <c r="G373" s="180"/>
      <c r="H373" s="180"/>
    </row>
    <row r="374" spans="1:8" ht="12.75">
      <c r="A374" s="181"/>
      <c r="B374" s="180"/>
      <c r="C374" s="180"/>
      <c r="D374" s="180"/>
      <c r="E374" s="180"/>
      <c r="F374" s="180"/>
      <c r="G374" s="180"/>
      <c r="H374" s="180"/>
    </row>
    <row r="375" spans="1:8" ht="12.75">
      <c r="A375" s="181"/>
      <c r="B375" s="180"/>
      <c r="C375" s="180"/>
      <c r="D375" s="180"/>
      <c r="E375" s="180"/>
      <c r="F375" s="180"/>
      <c r="G375" s="180"/>
      <c r="H375" s="180"/>
    </row>
    <row r="376" spans="1:8" ht="12.75">
      <c r="A376" s="181"/>
      <c r="B376" s="180"/>
      <c r="C376" s="180"/>
      <c r="D376" s="180"/>
      <c r="E376" s="180"/>
      <c r="F376" s="180"/>
      <c r="G376" s="180"/>
      <c r="H376" s="180"/>
    </row>
    <row r="377" spans="1:8" ht="12.75">
      <c r="A377" s="181"/>
      <c r="B377" s="180"/>
      <c r="C377" s="180"/>
      <c r="D377" s="180"/>
      <c r="E377" s="180"/>
      <c r="F377" s="180"/>
      <c r="G377" s="180"/>
      <c r="H377" s="180"/>
    </row>
    <row r="378" spans="1:8" ht="12.75">
      <c r="A378" s="181"/>
      <c r="B378" s="180"/>
      <c r="C378" s="180"/>
      <c r="D378" s="180"/>
      <c r="E378" s="180"/>
      <c r="F378" s="180"/>
      <c r="G378" s="180"/>
      <c r="H378" s="180"/>
    </row>
    <row r="379" spans="1:8" ht="12.75">
      <c r="A379" s="181"/>
      <c r="B379" s="180"/>
      <c r="C379" s="180"/>
      <c r="D379" s="180"/>
      <c r="E379" s="180"/>
      <c r="F379" s="180"/>
      <c r="G379" s="180"/>
      <c r="H379" s="180"/>
    </row>
    <row r="380" spans="1:8" ht="12.75">
      <c r="A380" s="181"/>
      <c r="B380" s="180"/>
      <c r="C380" s="180"/>
      <c r="D380" s="180"/>
      <c r="E380" s="180"/>
      <c r="F380" s="180"/>
      <c r="G380" s="180"/>
      <c r="H380" s="180"/>
    </row>
    <row r="381" spans="1:8" ht="12.75">
      <c r="A381" s="181"/>
      <c r="B381" s="180"/>
      <c r="C381" s="180"/>
      <c r="D381" s="180"/>
      <c r="E381" s="180"/>
      <c r="F381" s="180"/>
      <c r="G381" s="180"/>
      <c r="H381" s="180"/>
    </row>
    <row r="382" spans="1:8" ht="12.75">
      <c r="A382" s="181"/>
      <c r="B382" s="180"/>
      <c r="C382" s="180"/>
      <c r="D382" s="180"/>
      <c r="E382" s="180"/>
      <c r="F382" s="180"/>
      <c r="G382" s="180"/>
      <c r="H382" s="180"/>
    </row>
    <row r="383" spans="1:8" ht="12.75">
      <c r="A383" s="181"/>
      <c r="B383" s="180"/>
      <c r="C383" s="180"/>
      <c r="D383" s="180"/>
      <c r="E383" s="180"/>
      <c r="F383" s="180"/>
      <c r="G383" s="180"/>
      <c r="H383" s="180"/>
    </row>
    <row r="384" spans="1:8" ht="12.75">
      <c r="A384" s="181"/>
      <c r="B384" s="180"/>
      <c r="C384" s="180"/>
      <c r="D384" s="180"/>
      <c r="E384" s="180"/>
      <c r="F384" s="180"/>
      <c r="G384" s="180"/>
      <c r="H384" s="180"/>
    </row>
    <row r="385" spans="1:8" ht="12.75">
      <c r="A385" s="181"/>
      <c r="B385" s="180"/>
      <c r="C385" s="180"/>
      <c r="D385" s="180"/>
      <c r="E385" s="180"/>
      <c r="F385" s="180"/>
      <c r="G385" s="180"/>
      <c r="H385" s="180"/>
    </row>
    <row r="386" spans="1:8" ht="12.75">
      <c r="A386" s="181"/>
      <c r="B386" s="180"/>
      <c r="C386" s="180"/>
      <c r="D386" s="180"/>
      <c r="E386" s="180"/>
      <c r="F386" s="180"/>
      <c r="G386" s="180"/>
      <c r="H386" s="180"/>
    </row>
    <row r="387" spans="1:8" ht="12.75">
      <c r="A387" s="181"/>
      <c r="B387" s="180"/>
      <c r="C387" s="180"/>
      <c r="D387" s="180"/>
      <c r="E387" s="180"/>
      <c r="F387" s="180"/>
      <c r="G387" s="180"/>
      <c r="H387" s="180"/>
    </row>
    <row r="388" spans="1:8" ht="12.75">
      <c r="A388" s="181"/>
      <c r="B388" s="180"/>
      <c r="C388" s="180"/>
      <c r="D388" s="180"/>
      <c r="E388" s="180"/>
      <c r="F388" s="180"/>
      <c r="G388" s="180"/>
      <c r="H388" s="180"/>
    </row>
    <row r="389" spans="1:8" ht="12.75">
      <c r="A389" s="181"/>
      <c r="B389" s="180"/>
      <c r="C389" s="180"/>
      <c r="D389" s="180"/>
      <c r="E389" s="180"/>
      <c r="F389" s="180"/>
      <c r="G389" s="180"/>
      <c r="H389" s="180"/>
    </row>
    <row r="390" spans="1:8" ht="12.75">
      <c r="A390" s="181"/>
      <c r="B390" s="180"/>
      <c r="C390" s="180"/>
      <c r="D390" s="180"/>
      <c r="E390" s="180"/>
      <c r="F390" s="180"/>
      <c r="G390" s="180"/>
      <c r="H390" s="180"/>
    </row>
    <row r="391" spans="1:8" ht="12.75">
      <c r="A391" s="181"/>
      <c r="B391" s="180"/>
      <c r="C391" s="180"/>
      <c r="D391" s="180"/>
      <c r="E391" s="180"/>
      <c r="F391" s="180"/>
      <c r="G391" s="180"/>
      <c r="H391" s="180"/>
    </row>
    <row r="392" spans="1:8" ht="12.75">
      <c r="A392" s="181"/>
      <c r="B392" s="180"/>
      <c r="C392" s="180"/>
      <c r="D392" s="180"/>
      <c r="E392" s="180"/>
      <c r="F392" s="180"/>
      <c r="G392" s="180"/>
      <c r="H392" s="180"/>
    </row>
    <row r="393" spans="1:8" ht="12.75">
      <c r="A393" s="181"/>
      <c r="B393" s="180"/>
      <c r="C393" s="180"/>
      <c r="D393" s="180"/>
      <c r="E393" s="180"/>
      <c r="F393" s="180"/>
      <c r="G393" s="180"/>
      <c r="H393" s="180"/>
    </row>
    <row r="394" spans="1:8" ht="12.75">
      <c r="A394" s="181"/>
      <c r="B394" s="180"/>
      <c r="C394" s="180"/>
      <c r="D394" s="180"/>
      <c r="E394" s="180"/>
      <c r="F394" s="180"/>
      <c r="G394" s="180"/>
      <c r="H394" s="180"/>
    </row>
    <row r="395" spans="1:8" ht="12.75">
      <c r="A395" s="181"/>
      <c r="B395" s="180"/>
      <c r="C395" s="180"/>
      <c r="D395" s="180"/>
      <c r="E395" s="180"/>
      <c r="F395" s="180"/>
      <c r="G395" s="180"/>
      <c r="H395" s="180"/>
    </row>
    <row r="396" spans="1:8" ht="12.75">
      <c r="A396" s="181"/>
      <c r="B396" s="180"/>
      <c r="C396" s="180"/>
      <c r="D396" s="180"/>
      <c r="E396" s="180"/>
      <c r="F396" s="180"/>
      <c r="G396" s="180"/>
      <c r="H396" s="180"/>
    </row>
    <row r="397" spans="1:8" ht="12.75">
      <c r="A397" s="181"/>
      <c r="B397" s="180"/>
      <c r="C397" s="180"/>
      <c r="D397" s="180"/>
      <c r="E397" s="180"/>
      <c r="F397" s="180"/>
      <c r="G397" s="180"/>
      <c r="H397" s="180"/>
    </row>
    <row r="398" spans="1:8" ht="12.75">
      <c r="A398" s="181"/>
      <c r="B398" s="180"/>
      <c r="C398" s="180"/>
      <c r="D398" s="180"/>
      <c r="E398" s="180"/>
      <c r="F398" s="180"/>
      <c r="G398" s="180"/>
      <c r="H398" s="180"/>
    </row>
    <row r="399" spans="1:8" ht="12.75">
      <c r="A399" s="181"/>
      <c r="B399" s="180"/>
      <c r="C399" s="180"/>
      <c r="D399" s="180"/>
      <c r="E399" s="180"/>
      <c r="F399" s="180"/>
      <c r="G399" s="180"/>
      <c r="H399" s="180"/>
    </row>
    <row r="400" spans="1:8" ht="12.75">
      <c r="A400" s="181"/>
      <c r="B400" s="180"/>
      <c r="C400" s="180"/>
      <c r="D400" s="180"/>
      <c r="E400" s="180"/>
      <c r="F400" s="180"/>
      <c r="G400" s="180"/>
      <c r="H400" s="180"/>
    </row>
    <row r="401" spans="1:8" ht="12.75">
      <c r="A401" s="181"/>
      <c r="B401" s="180"/>
      <c r="C401" s="180"/>
      <c r="D401" s="180"/>
      <c r="E401" s="180"/>
      <c r="F401" s="180"/>
      <c r="G401" s="180"/>
      <c r="H401" s="180"/>
    </row>
    <row r="402" spans="1:8" ht="12.75">
      <c r="A402" s="181"/>
      <c r="B402" s="180"/>
      <c r="C402" s="180"/>
      <c r="D402" s="180"/>
      <c r="E402" s="180"/>
      <c r="F402" s="180"/>
      <c r="G402" s="180"/>
      <c r="H402" s="180"/>
    </row>
    <row r="403" spans="1:8" ht="12.75">
      <c r="A403" s="181"/>
      <c r="B403" s="180"/>
      <c r="C403" s="180"/>
      <c r="D403" s="180"/>
      <c r="E403" s="180"/>
      <c r="F403" s="180"/>
      <c r="G403" s="180"/>
      <c r="H403" s="180"/>
    </row>
    <row r="404" spans="1:8" ht="12.75">
      <c r="A404" s="181"/>
      <c r="B404" s="180"/>
      <c r="C404" s="180"/>
      <c r="D404" s="180"/>
      <c r="E404" s="180"/>
      <c r="F404" s="180"/>
      <c r="G404" s="180"/>
      <c r="H404" s="180"/>
    </row>
    <row r="405" spans="1:8" ht="12.75">
      <c r="A405" s="181"/>
      <c r="B405" s="180"/>
      <c r="C405" s="180"/>
      <c r="D405" s="180"/>
      <c r="E405" s="180"/>
      <c r="F405" s="180"/>
      <c r="G405" s="180"/>
      <c r="H405" s="180"/>
    </row>
    <row r="406" spans="1:8" ht="12.75">
      <c r="A406" s="181"/>
      <c r="B406" s="180"/>
      <c r="C406" s="180"/>
      <c r="D406" s="180"/>
      <c r="E406" s="180"/>
      <c r="F406" s="180"/>
      <c r="G406" s="180"/>
      <c r="H406" s="180"/>
    </row>
    <row r="407" spans="1:8" ht="12.75">
      <c r="A407" s="181"/>
      <c r="B407" s="180"/>
      <c r="C407" s="180"/>
      <c r="D407" s="180"/>
      <c r="E407" s="180"/>
      <c r="F407" s="180"/>
      <c r="G407" s="180"/>
      <c r="H407" s="180"/>
    </row>
    <row r="408" spans="1:8" ht="12.75">
      <c r="A408" s="181"/>
      <c r="B408" s="180"/>
      <c r="C408" s="180"/>
      <c r="D408" s="180"/>
      <c r="E408" s="180"/>
      <c r="F408" s="180"/>
      <c r="G408" s="180"/>
      <c r="H408" s="180"/>
    </row>
    <row r="409" spans="1:8" ht="12.75">
      <c r="A409" s="181"/>
      <c r="B409" s="180"/>
      <c r="C409" s="180"/>
      <c r="D409" s="180"/>
      <c r="E409" s="180"/>
      <c r="F409" s="180"/>
      <c r="G409" s="180"/>
      <c r="H409" s="180"/>
    </row>
    <row r="410" spans="1:8" ht="12.75">
      <c r="A410" s="181"/>
      <c r="B410" s="180"/>
      <c r="C410" s="180"/>
      <c r="D410" s="180"/>
      <c r="E410" s="180"/>
      <c r="F410" s="180"/>
      <c r="G410" s="180"/>
      <c r="H410" s="180"/>
    </row>
    <row r="411" spans="1:8" ht="12.75">
      <c r="A411" s="181"/>
      <c r="B411" s="180"/>
      <c r="C411" s="180"/>
      <c r="D411" s="180"/>
      <c r="E411" s="180"/>
      <c r="F411" s="180"/>
      <c r="G411" s="180"/>
      <c r="H411" s="180"/>
    </row>
    <row r="412" spans="1:8" ht="12.75">
      <c r="A412" s="181"/>
      <c r="B412" s="180"/>
      <c r="C412" s="180"/>
      <c r="D412" s="180"/>
      <c r="E412" s="180"/>
      <c r="F412" s="180"/>
      <c r="G412" s="180"/>
      <c r="H412" s="180"/>
    </row>
    <row r="413" spans="1:8" ht="12.75">
      <c r="A413" s="181"/>
      <c r="B413" s="180"/>
      <c r="C413" s="180"/>
      <c r="D413" s="180"/>
      <c r="E413" s="180"/>
      <c r="F413" s="180"/>
      <c r="G413" s="180"/>
      <c r="H413" s="180"/>
    </row>
    <row r="414" spans="1:8" ht="12.75">
      <c r="A414" s="181"/>
      <c r="B414" s="180"/>
      <c r="C414" s="180"/>
      <c r="D414" s="180"/>
      <c r="E414" s="180"/>
      <c r="F414" s="180"/>
      <c r="G414" s="180"/>
      <c r="H414" s="180"/>
    </row>
    <row r="415" spans="1:8" ht="12.75">
      <c r="A415" s="181"/>
      <c r="B415" s="180"/>
      <c r="C415" s="180"/>
      <c r="D415" s="180"/>
      <c r="E415" s="180"/>
      <c r="F415" s="180"/>
      <c r="G415" s="180"/>
      <c r="H415" s="180"/>
    </row>
    <row r="416" spans="1:8" ht="12.75">
      <c r="A416" s="181"/>
      <c r="B416" s="180"/>
      <c r="C416" s="180"/>
      <c r="D416" s="180"/>
      <c r="E416" s="180"/>
      <c r="F416" s="180"/>
      <c r="G416" s="180"/>
      <c r="H416" s="180"/>
    </row>
    <row r="417" spans="1:8" ht="12.75">
      <c r="A417" s="181"/>
      <c r="B417" s="180"/>
      <c r="C417" s="180"/>
      <c r="D417" s="180"/>
      <c r="E417" s="180"/>
      <c r="F417" s="180"/>
      <c r="G417" s="180"/>
      <c r="H417" s="180"/>
    </row>
    <row r="418" spans="1:8" ht="12.75">
      <c r="A418" s="181"/>
      <c r="B418" s="180"/>
      <c r="C418" s="180"/>
      <c r="D418" s="180"/>
      <c r="E418" s="180"/>
      <c r="F418" s="180"/>
      <c r="G418" s="180"/>
      <c r="H418" s="180"/>
    </row>
    <row r="419" spans="1:8" ht="12.75">
      <c r="A419" s="181"/>
      <c r="B419" s="180"/>
      <c r="C419" s="180"/>
      <c r="D419" s="180"/>
      <c r="E419" s="180"/>
      <c r="F419" s="180"/>
      <c r="G419" s="180"/>
      <c r="H419" s="180"/>
    </row>
    <row r="420" spans="1:8" ht="12.75">
      <c r="A420" s="181"/>
      <c r="B420" s="180"/>
      <c r="C420" s="180"/>
      <c r="D420" s="180"/>
      <c r="E420" s="180"/>
      <c r="F420" s="180"/>
      <c r="G420" s="180"/>
      <c r="H420" s="180"/>
    </row>
    <row r="421" spans="1:8" ht="12.75">
      <c r="A421" s="181"/>
      <c r="B421" s="180"/>
      <c r="C421" s="180"/>
      <c r="D421" s="180"/>
      <c r="E421" s="180"/>
      <c r="F421" s="180"/>
      <c r="G421" s="180"/>
      <c r="H421" s="180"/>
    </row>
    <row r="422" spans="1:8" ht="12.75">
      <c r="A422" s="181"/>
      <c r="B422" s="180"/>
      <c r="C422" s="180"/>
      <c r="D422" s="180"/>
      <c r="E422" s="180"/>
      <c r="F422" s="180"/>
      <c r="G422" s="180"/>
      <c r="H422" s="180"/>
    </row>
    <row r="423" spans="1:8" ht="12.75">
      <c r="A423" s="181"/>
      <c r="B423" s="180"/>
      <c r="C423" s="180"/>
      <c r="D423" s="180"/>
      <c r="E423" s="180"/>
      <c r="F423" s="180"/>
      <c r="G423" s="180"/>
      <c r="H423" s="180"/>
    </row>
    <row r="424" spans="1:8" ht="12.75">
      <c r="A424" s="181"/>
      <c r="B424" s="180"/>
      <c r="C424" s="180"/>
      <c r="D424" s="180"/>
      <c r="E424" s="180"/>
      <c r="F424" s="180"/>
      <c r="G424" s="180"/>
      <c r="H424" s="180"/>
    </row>
    <row r="425" spans="1:8" ht="12.75">
      <c r="A425" s="181"/>
      <c r="B425" s="180"/>
      <c r="C425" s="180"/>
      <c r="D425" s="180"/>
      <c r="E425" s="180"/>
      <c r="F425" s="180"/>
      <c r="G425" s="180"/>
      <c r="H425" s="180"/>
    </row>
    <row r="426" spans="1:8" ht="12.75">
      <c r="A426" s="181"/>
      <c r="B426" s="180"/>
      <c r="C426" s="180"/>
      <c r="D426" s="180"/>
      <c r="E426" s="180"/>
      <c r="F426" s="180"/>
      <c r="G426" s="180"/>
      <c r="H426" s="180"/>
    </row>
    <row r="427" spans="1:8" ht="12.75">
      <c r="A427" s="181"/>
      <c r="B427" s="180"/>
      <c r="C427" s="180"/>
      <c r="D427" s="180"/>
      <c r="E427" s="180"/>
      <c r="F427" s="180"/>
      <c r="G427" s="180"/>
      <c r="H427" s="180"/>
    </row>
    <row r="428" spans="1:8" ht="12.75">
      <c r="A428" s="181"/>
      <c r="B428" s="180"/>
      <c r="C428" s="180"/>
      <c r="D428" s="180"/>
      <c r="E428" s="180"/>
      <c r="F428" s="180"/>
      <c r="G428" s="180"/>
      <c r="H428" s="180"/>
    </row>
    <row r="429" spans="1:8" ht="12.75">
      <c r="A429" s="181"/>
      <c r="B429" s="180"/>
      <c r="C429" s="180"/>
      <c r="D429" s="180"/>
      <c r="E429" s="180"/>
      <c r="F429" s="180"/>
      <c r="G429" s="180"/>
      <c r="H429" s="180"/>
    </row>
    <row r="430" spans="1:8" ht="12.75">
      <c r="A430" s="181"/>
      <c r="B430" s="180"/>
      <c r="C430" s="180"/>
      <c r="D430" s="180"/>
      <c r="E430" s="180"/>
      <c r="F430" s="180"/>
      <c r="G430" s="180"/>
      <c r="H430" s="180"/>
    </row>
    <row r="431" spans="1:8" ht="12.75">
      <c r="A431" s="181"/>
      <c r="B431" s="180"/>
      <c r="C431" s="180"/>
      <c r="D431" s="180"/>
      <c r="E431" s="180"/>
      <c r="F431" s="180"/>
      <c r="G431" s="180"/>
      <c r="H431" s="180"/>
    </row>
    <row r="432" spans="1:8" ht="12.75">
      <c r="A432" s="181"/>
      <c r="B432" s="180"/>
      <c r="C432" s="180"/>
      <c r="D432" s="180"/>
      <c r="E432" s="180"/>
      <c r="F432" s="180"/>
      <c r="G432" s="180"/>
      <c r="H432" s="180"/>
    </row>
    <row r="433" spans="1:8" ht="12.75">
      <c r="A433" s="181"/>
      <c r="B433" s="180"/>
      <c r="C433" s="180"/>
      <c r="D433" s="180"/>
      <c r="E433" s="180"/>
      <c r="F433" s="180"/>
      <c r="G433" s="180"/>
      <c r="H433" s="180"/>
    </row>
    <row r="434" spans="1:8" ht="12.75">
      <c r="A434" s="181"/>
      <c r="B434" s="180"/>
      <c r="C434" s="180"/>
      <c r="D434" s="180"/>
      <c r="E434" s="180"/>
      <c r="F434" s="180"/>
      <c r="G434" s="180"/>
      <c r="H434" s="180"/>
    </row>
    <row r="435" spans="1:8" ht="12.75">
      <c r="A435" s="181"/>
      <c r="B435" s="180"/>
      <c r="C435" s="180"/>
      <c r="D435" s="180"/>
      <c r="E435" s="180"/>
      <c r="F435" s="180"/>
      <c r="G435" s="180"/>
      <c r="H435" s="180"/>
    </row>
    <row r="436" spans="1:8" ht="12.75">
      <c r="A436" s="181"/>
      <c r="B436" s="180"/>
      <c r="C436" s="180"/>
      <c r="D436" s="180"/>
      <c r="E436" s="180"/>
      <c r="F436" s="180"/>
      <c r="G436" s="180"/>
      <c r="H436" s="180"/>
    </row>
    <row r="437" spans="1:8" ht="12.75">
      <c r="A437" s="181"/>
      <c r="B437" s="180"/>
      <c r="C437" s="180"/>
      <c r="D437" s="180"/>
      <c r="E437" s="180"/>
      <c r="F437" s="180"/>
      <c r="G437" s="180"/>
      <c r="H437" s="180"/>
    </row>
    <row r="438" spans="1:8" ht="12.75">
      <c r="A438" s="181"/>
      <c r="B438" s="180"/>
      <c r="C438" s="180"/>
      <c r="D438" s="180"/>
      <c r="E438" s="180"/>
      <c r="F438" s="180"/>
      <c r="G438" s="180"/>
      <c r="H438" s="180"/>
    </row>
    <row r="439" spans="1:8" ht="12.75">
      <c r="A439" s="181"/>
      <c r="B439" s="180"/>
      <c r="C439" s="180"/>
      <c r="D439" s="180"/>
      <c r="E439" s="180"/>
      <c r="F439" s="180"/>
      <c r="G439" s="180"/>
      <c r="H439" s="180"/>
    </row>
    <row r="440" spans="1:8" ht="12.75">
      <c r="A440" s="181"/>
      <c r="B440" s="180"/>
      <c r="C440" s="180"/>
      <c r="D440" s="180"/>
      <c r="E440" s="180"/>
      <c r="F440" s="180"/>
      <c r="G440" s="180"/>
      <c r="H440" s="180"/>
    </row>
    <row r="441" spans="1:8" ht="12.75">
      <c r="A441" s="181"/>
      <c r="B441" s="180"/>
      <c r="C441" s="180"/>
      <c r="D441" s="180"/>
      <c r="E441" s="180"/>
      <c r="F441" s="180"/>
      <c r="G441" s="180"/>
      <c r="H441" s="180"/>
    </row>
    <row r="442" spans="1:8" ht="12.75">
      <c r="A442" s="181"/>
      <c r="B442" s="180"/>
      <c r="C442" s="180"/>
      <c r="D442" s="180"/>
      <c r="E442" s="180"/>
      <c r="F442" s="180"/>
      <c r="G442" s="180"/>
      <c r="H442" s="180"/>
    </row>
    <row r="443" spans="1:8" ht="12.75">
      <c r="A443" s="181"/>
      <c r="B443" s="180"/>
      <c r="C443" s="180"/>
      <c r="D443" s="180"/>
      <c r="E443" s="180"/>
      <c r="F443" s="180"/>
      <c r="G443" s="180"/>
      <c r="H443" s="180"/>
    </row>
    <row r="444" spans="1:8" ht="12.75">
      <c r="A444" s="181"/>
      <c r="B444" s="180"/>
      <c r="C444" s="180"/>
      <c r="D444" s="180"/>
      <c r="E444" s="180"/>
      <c r="F444" s="180"/>
      <c r="G444" s="180"/>
      <c r="H444" s="180"/>
    </row>
    <row r="445" spans="1:8" ht="12.75">
      <c r="A445" s="181"/>
      <c r="B445" s="180"/>
      <c r="C445" s="180"/>
      <c r="D445" s="180"/>
      <c r="E445" s="180"/>
      <c r="F445" s="180"/>
      <c r="G445" s="180"/>
      <c r="H445" s="180"/>
    </row>
    <row r="446" spans="1:8" ht="12.75">
      <c r="A446" s="181"/>
      <c r="B446" s="180"/>
      <c r="C446" s="180"/>
      <c r="D446" s="180"/>
      <c r="E446" s="180"/>
      <c r="F446" s="180"/>
      <c r="G446" s="180"/>
      <c r="H446" s="180"/>
    </row>
    <row r="447" spans="1:8" ht="12.75">
      <c r="A447" s="181"/>
      <c r="B447" s="180"/>
      <c r="C447" s="180"/>
      <c r="D447" s="180"/>
      <c r="E447" s="180"/>
      <c r="F447" s="180"/>
      <c r="G447" s="180"/>
      <c r="H447" s="180"/>
    </row>
    <row r="448" spans="1:8" ht="12.75">
      <c r="A448" s="181"/>
      <c r="B448" s="180"/>
      <c r="C448" s="180"/>
      <c r="D448" s="180"/>
      <c r="E448" s="180"/>
      <c r="F448" s="180"/>
      <c r="G448" s="180"/>
      <c r="H448" s="180"/>
    </row>
    <row r="449" spans="1:8" ht="12.75">
      <c r="A449" s="181"/>
      <c r="B449" s="180"/>
      <c r="C449" s="180"/>
      <c r="D449" s="180"/>
      <c r="E449" s="180"/>
      <c r="F449" s="180"/>
      <c r="G449" s="180"/>
      <c r="H449" s="180"/>
    </row>
    <row r="450" spans="1:8" ht="12.75">
      <c r="A450" s="181"/>
      <c r="B450" s="180"/>
      <c r="C450" s="180"/>
      <c r="D450" s="180"/>
      <c r="E450" s="180"/>
      <c r="F450" s="180"/>
      <c r="G450" s="180"/>
      <c r="H450" s="180"/>
    </row>
    <row r="451" spans="1:8" ht="12.75">
      <c r="A451" s="181"/>
      <c r="B451" s="180"/>
      <c r="C451" s="180"/>
      <c r="D451" s="180"/>
      <c r="E451" s="180"/>
      <c r="F451" s="180"/>
      <c r="G451" s="180"/>
      <c r="H451" s="180"/>
    </row>
    <row r="452" spans="1:8" ht="12.75">
      <c r="A452" s="181"/>
      <c r="B452" s="180"/>
      <c r="C452" s="180"/>
      <c r="D452" s="180"/>
      <c r="E452" s="180"/>
      <c r="F452" s="180"/>
      <c r="G452" s="180"/>
      <c r="H452" s="180"/>
    </row>
    <row r="453" spans="1:8" ht="12.75">
      <c r="A453" s="181"/>
      <c r="B453" s="180"/>
      <c r="C453" s="180"/>
      <c r="D453" s="180"/>
      <c r="E453" s="180"/>
      <c r="F453" s="180"/>
      <c r="G453" s="180"/>
      <c r="H453" s="180"/>
    </row>
    <row r="454" spans="1:8" ht="12.75">
      <c r="A454" s="181"/>
      <c r="B454" s="180"/>
      <c r="C454" s="180"/>
      <c r="D454" s="180"/>
      <c r="E454" s="180"/>
      <c r="F454" s="180"/>
      <c r="G454" s="180"/>
      <c r="H454" s="180"/>
    </row>
    <row r="455" spans="1:8" ht="12.75">
      <c r="A455" s="181"/>
      <c r="B455" s="180"/>
      <c r="C455" s="180"/>
      <c r="D455" s="180"/>
      <c r="E455" s="180"/>
      <c r="F455" s="180"/>
      <c r="G455" s="180"/>
      <c r="H455" s="180"/>
    </row>
    <row r="456" spans="1:8" ht="12.75">
      <c r="A456" s="181"/>
      <c r="B456" s="180"/>
      <c r="C456" s="180"/>
      <c r="D456" s="180"/>
      <c r="E456" s="180"/>
      <c r="F456" s="180"/>
      <c r="G456" s="180"/>
      <c r="H456" s="180"/>
    </row>
    <row r="457" spans="1:8" ht="12.75">
      <c r="A457" s="181"/>
      <c r="B457" s="180"/>
      <c r="C457" s="180"/>
      <c r="D457" s="180"/>
      <c r="E457" s="180"/>
      <c r="F457" s="180"/>
      <c r="G457" s="180"/>
      <c r="H457" s="180"/>
    </row>
    <row r="458" spans="1:8" ht="12.75">
      <c r="A458" s="181"/>
      <c r="B458" s="180"/>
      <c r="C458" s="180"/>
      <c r="D458" s="180"/>
      <c r="E458" s="180"/>
      <c r="F458" s="180"/>
      <c r="G458" s="180"/>
      <c r="H458" s="180"/>
    </row>
    <row r="459" spans="1:8" ht="12.75">
      <c r="A459" s="181"/>
      <c r="B459" s="180"/>
      <c r="C459" s="180"/>
      <c r="D459" s="180"/>
      <c r="E459" s="180"/>
      <c r="F459" s="180"/>
      <c r="G459" s="180"/>
      <c r="H459" s="180"/>
    </row>
    <row r="460" spans="1:8" ht="12.75">
      <c r="A460" s="181"/>
      <c r="B460" s="180"/>
      <c r="C460" s="180"/>
      <c r="D460" s="180"/>
      <c r="E460" s="180"/>
      <c r="F460" s="180"/>
      <c r="G460" s="180"/>
      <c r="H460" s="180"/>
    </row>
    <row r="461" spans="1:8" ht="12.75">
      <c r="A461" s="181"/>
      <c r="B461" s="180"/>
      <c r="C461" s="180"/>
      <c r="D461" s="180"/>
      <c r="E461" s="180"/>
      <c r="F461" s="180"/>
      <c r="G461" s="180"/>
      <c r="H461" s="180"/>
    </row>
    <row r="462" spans="1:8" ht="12.75">
      <c r="A462" s="181"/>
      <c r="B462" s="180"/>
      <c r="C462" s="180"/>
      <c r="D462" s="180"/>
      <c r="E462" s="180"/>
      <c r="F462" s="180"/>
      <c r="G462" s="180"/>
      <c r="H462" s="180"/>
    </row>
    <row r="463" spans="1:8" ht="12.75">
      <c r="A463" s="181"/>
      <c r="B463" s="180"/>
      <c r="C463" s="180"/>
      <c r="D463" s="180"/>
      <c r="E463" s="180"/>
      <c r="F463" s="180"/>
      <c r="G463" s="180"/>
      <c r="H463" s="180"/>
    </row>
    <row r="464" spans="1:8" ht="12.75">
      <c r="A464" s="181"/>
      <c r="B464" s="180"/>
      <c r="C464" s="180"/>
      <c r="D464" s="180"/>
      <c r="E464" s="180"/>
      <c r="F464" s="180"/>
      <c r="G464" s="180"/>
      <c r="H464" s="180"/>
    </row>
    <row r="465" spans="1:8" ht="12.75">
      <c r="A465" s="181"/>
      <c r="B465" s="180"/>
      <c r="C465" s="180"/>
      <c r="D465" s="180"/>
      <c r="E465" s="180"/>
      <c r="F465" s="180"/>
      <c r="G465" s="180"/>
      <c r="H465" s="180"/>
    </row>
    <row r="466" spans="1:8" ht="12.75">
      <c r="A466" s="181"/>
      <c r="B466" s="180"/>
      <c r="C466" s="180"/>
      <c r="D466" s="180"/>
      <c r="E466" s="180"/>
      <c r="F466" s="180"/>
      <c r="G466" s="180"/>
      <c r="H466" s="180"/>
    </row>
    <row r="467" spans="1:8" ht="12.75">
      <c r="A467" s="181"/>
      <c r="B467" s="180"/>
      <c r="C467" s="180"/>
      <c r="D467" s="180"/>
      <c r="E467" s="180"/>
      <c r="F467" s="180"/>
      <c r="G467" s="180"/>
      <c r="H467" s="180"/>
    </row>
    <row r="468" spans="1:8" ht="12.75">
      <c r="A468" s="181"/>
      <c r="B468" s="180"/>
      <c r="C468" s="180"/>
      <c r="D468" s="180"/>
      <c r="E468" s="180"/>
      <c r="F468" s="180"/>
      <c r="G468" s="180"/>
      <c r="H468" s="180"/>
    </row>
    <row r="469" spans="1:8" ht="12.75">
      <c r="A469" s="181"/>
      <c r="B469" s="180"/>
      <c r="C469" s="180"/>
      <c r="D469" s="180"/>
      <c r="E469" s="180"/>
      <c r="F469" s="180"/>
      <c r="G469" s="180"/>
      <c r="H469" s="180"/>
    </row>
    <row r="470" spans="1:8" ht="12.75">
      <c r="A470" s="181"/>
      <c r="B470" s="180"/>
      <c r="C470" s="180"/>
      <c r="D470" s="180"/>
      <c r="E470" s="180"/>
      <c r="F470" s="180"/>
      <c r="G470" s="180"/>
      <c r="H470" s="180"/>
    </row>
    <row r="471" spans="1:8" ht="12.75">
      <c r="A471" s="181"/>
      <c r="B471" s="180"/>
      <c r="C471" s="180"/>
      <c r="D471" s="180"/>
      <c r="E471" s="180"/>
      <c r="F471" s="180"/>
      <c r="G471" s="180"/>
      <c r="H471" s="180"/>
    </row>
    <row r="472" spans="1:8" ht="12.75">
      <c r="A472" s="181"/>
      <c r="B472" s="180"/>
      <c r="C472" s="180"/>
      <c r="D472" s="180"/>
      <c r="E472" s="180"/>
      <c r="F472" s="180"/>
      <c r="G472" s="180"/>
      <c r="H472" s="180"/>
    </row>
    <row r="473" spans="1:8" ht="12.75">
      <c r="A473" s="181"/>
      <c r="B473" s="180"/>
      <c r="C473" s="180"/>
      <c r="D473" s="180"/>
      <c r="E473" s="180"/>
      <c r="F473" s="180"/>
      <c r="G473" s="180"/>
      <c r="H473" s="180"/>
    </row>
    <row r="474" spans="1:8" ht="12.75">
      <c r="A474" s="181"/>
      <c r="B474" s="180"/>
      <c r="C474" s="180"/>
      <c r="D474" s="180"/>
      <c r="E474" s="180"/>
      <c r="F474" s="180"/>
      <c r="G474" s="180"/>
      <c r="H474" s="180"/>
    </row>
    <row r="475" spans="1:8" ht="12.75">
      <c r="A475" s="181"/>
      <c r="B475" s="180"/>
      <c r="C475" s="180"/>
      <c r="D475" s="180"/>
      <c r="E475" s="180"/>
      <c r="F475" s="180"/>
      <c r="G475" s="180"/>
      <c r="H475" s="180"/>
    </row>
    <row r="476" spans="1:8" ht="12.75">
      <c r="A476" s="181"/>
      <c r="B476" s="180"/>
      <c r="C476" s="180"/>
      <c r="D476" s="180"/>
      <c r="E476" s="180"/>
      <c r="F476" s="180"/>
      <c r="G476" s="180"/>
      <c r="H476" s="180"/>
    </row>
    <row r="477" spans="1:8" ht="12.75">
      <c r="A477" s="181"/>
      <c r="B477" s="180"/>
      <c r="C477" s="180"/>
      <c r="D477" s="180"/>
      <c r="E477" s="180"/>
      <c r="F477" s="180"/>
      <c r="G477" s="180"/>
      <c r="H477" s="180"/>
    </row>
    <row r="478" spans="1:8" ht="12.75">
      <c r="A478" s="181"/>
      <c r="B478" s="180"/>
      <c r="C478" s="180"/>
      <c r="D478" s="180"/>
      <c r="E478" s="180"/>
      <c r="F478" s="180"/>
      <c r="G478" s="180"/>
      <c r="H478" s="180"/>
    </row>
    <row r="479" spans="1:8" ht="12.75">
      <c r="A479" s="181"/>
      <c r="B479" s="180"/>
      <c r="C479" s="180"/>
      <c r="D479" s="180"/>
      <c r="E479" s="180"/>
      <c r="F479" s="180"/>
      <c r="G479" s="180"/>
      <c r="H479" s="180"/>
    </row>
    <row r="480" spans="1:8" ht="12.75">
      <c r="A480" s="181"/>
      <c r="B480" s="180"/>
      <c r="C480" s="180"/>
      <c r="D480" s="180"/>
      <c r="E480" s="180"/>
      <c r="F480" s="180"/>
      <c r="G480" s="180"/>
      <c r="H480" s="180"/>
    </row>
    <row r="481" spans="1:8" ht="12.75">
      <c r="A481" s="181"/>
      <c r="B481" s="180"/>
      <c r="C481" s="180"/>
      <c r="D481" s="180"/>
      <c r="E481" s="180"/>
      <c r="F481" s="180"/>
      <c r="G481" s="180"/>
      <c r="H481" s="180"/>
    </row>
    <row r="482" spans="1:8" ht="12.75">
      <c r="A482" s="181"/>
      <c r="B482" s="180"/>
      <c r="C482" s="180"/>
      <c r="D482" s="180"/>
      <c r="E482" s="180"/>
      <c r="F482" s="180"/>
      <c r="G482" s="180"/>
      <c r="H482" s="180"/>
    </row>
    <row r="483" spans="1:8" ht="12.75">
      <c r="A483" s="181"/>
      <c r="B483" s="180"/>
      <c r="C483" s="180"/>
      <c r="D483" s="180"/>
      <c r="E483" s="180"/>
      <c r="F483" s="180"/>
      <c r="G483" s="180"/>
      <c r="H483" s="180"/>
    </row>
    <row r="484" spans="1:8" ht="12.75">
      <c r="A484" s="181"/>
      <c r="B484" s="180"/>
      <c r="C484" s="180"/>
      <c r="D484" s="180"/>
      <c r="E484" s="180"/>
      <c r="F484" s="180"/>
      <c r="G484" s="180"/>
      <c r="H484" s="180"/>
    </row>
    <row r="485" spans="1:8" ht="12.75">
      <c r="A485" s="181"/>
      <c r="B485" s="180"/>
      <c r="C485" s="180"/>
      <c r="D485" s="180"/>
      <c r="E485" s="180"/>
      <c r="F485" s="180"/>
      <c r="G485" s="180"/>
      <c r="H485" s="180"/>
    </row>
    <row r="486" spans="1:8" ht="12.75">
      <c r="A486" s="181"/>
      <c r="B486" s="180"/>
      <c r="C486" s="180"/>
      <c r="D486" s="180"/>
      <c r="E486" s="180"/>
      <c r="F486" s="180"/>
      <c r="G486" s="180"/>
      <c r="H486" s="180"/>
    </row>
    <row r="487" spans="1:8" ht="12.75">
      <c r="A487" s="181"/>
      <c r="B487" s="180"/>
      <c r="C487" s="180"/>
      <c r="D487" s="180"/>
      <c r="E487" s="180"/>
      <c r="F487" s="180"/>
      <c r="G487" s="180"/>
      <c r="H487" s="180"/>
    </row>
    <row r="488" spans="1:8" ht="12.75">
      <c r="A488" s="181"/>
      <c r="B488" s="180"/>
      <c r="C488" s="180"/>
      <c r="D488" s="180"/>
      <c r="E488" s="180"/>
      <c r="F488" s="180"/>
      <c r="G488" s="180"/>
      <c r="H488" s="180"/>
    </row>
    <row r="489" spans="1:8" ht="12.75">
      <c r="A489" s="181"/>
      <c r="B489" s="180"/>
      <c r="C489" s="180"/>
      <c r="D489" s="180"/>
      <c r="E489" s="180"/>
      <c r="F489" s="180"/>
      <c r="G489" s="180"/>
      <c r="H489" s="180"/>
    </row>
    <row r="490" spans="1:8" ht="12.75">
      <c r="A490" s="181"/>
      <c r="B490" s="180"/>
      <c r="C490" s="180"/>
      <c r="D490" s="180"/>
      <c r="E490" s="180"/>
      <c r="F490" s="180"/>
      <c r="G490" s="180"/>
      <c r="H490" s="180"/>
    </row>
    <row r="491" spans="1:8" ht="12.75">
      <c r="A491" s="181"/>
      <c r="B491" s="180"/>
      <c r="C491" s="180"/>
      <c r="D491" s="180"/>
      <c r="E491" s="180"/>
      <c r="F491" s="180"/>
      <c r="G491" s="180"/>
      <c r="H491" s="180"/>
    </row>
    <row r="492" spans="1:8" ht="12.75">
      <c r="A492" s="181"/>
      <c r="B492" s="180"/>
      <c r="C492" s="180"/>
      <c r="D492" s="180"/>
      <c r="E492" s="180"/>
      <c r="F492" s="180"/>
      <c r="G492" s="180"/>
      <c r="H492" s="180"/>
    </row>
    <row r="493" spans="1:8" ht="12.75">
      <c r="A493" s="181"/>
      <c r="B493" s="180"/>
      <c r="C493" s="180"/>
      <c r="D493" s="180"/>
      <c r="E493" s="180"/>
      <c r="F493" s="180"/>
      <c r="G493" s="180"/>
      <c r="H493" s="180"/>
    </row>
    <row r="494" spans="1:8" ht="12.75">
      <c r="A494" s="181"/>
      <c r="B494" s="180"/>
      <c r="C494" s="180"/>
      <c r="D494" s="180"/>
      <c r="E494" s="180"/>
      <c r="F494" s="180"/>
      <c r="G494" s="180"/>
      <c r="H494" s="180"/>
    </row>
    <row r="495" spans="1:8" ht="12.75">
      <c r="A495" s="181"/>
      <c r="B495" s="180"/>
      <c r="C495" s="180"/>
      <c r="D495" s="180"/>
      <c r="E495" s="180"/>
      <c r="F495" s="180"/>
      <c r="G495" s="180"/>
      <c r="H495" s="180"/>
    </row>
    <row r="496" spans="1:8" ht="12.75">
      <c r="A496" s="181"/>
      <c r="B496" s="180"/>
      <c r="C496" s="180"/>
      <c r="D496" s="180"/>
      <c r="E496" s="180"/>
      <c r="F496" s="180"/>
      <c r="G496" s="180"/>
      <c r="H496" s="180"/>
    </row>
    <row r="497" spans="1:8" ht="12.75">
      <c r="A497" s="181"/>
      <c r="B497" s="180"/>
      <c r="C497" s="180"/>
      <c r="D497" s="180"/>
      <c r="E497" s="180"/>
      <c r="F497" s="180"/>
      <c r="G497" s="180"/>
      <c r="H497" s="180"/>
    </row>
    <row r="498" spans="1:8" ht="12.75">
      <c r="A498" s="181"/>
      <c r="B498" s="180"/>
      <c r="C498" s="180"/>
      <c r="D498" s="180"/>
      <c r="E498" s="180"/>
      <c r="F498" s="180"/>
      <c r="G498" s="180"/>
      <c r="H498" s="180"/>
    </row>
    <row r="499" spans="1:8" ht="12.75">
      <c r="A499" s="181"/>
      <c r="B499" s="180"/>
      <c r="C499" s="180"/>
      <c r="D499" s="180"/>
      <c r="E499" s="180"/>
      <c r="F499" s="180"/>
      <c r="G499" s="180"/>
      <c r="H499" s="180"/>
    </row>
    <row r="500" spans="1:8" ht="12.75">
      <c r="A500" s="181"/>
      <c r="B500" s="180"/>
      <c r="C500" s="180"/>
      <c r="D500" s="180"/>
      <c r="E500" s="180"/>
      <c r="F500" s="180"/>
      <c r="G500" s="180"/>
      <c r="H500" s="180"/>
    </row>
    <row r="501" spans="1:8" ht="12.75">
      <c r="A501" s="181"/>
      <c r="B501" s="180"/>
      <c r="C501" s="180"/>
      <c r="D501" s="180"/>
      <c r="E501" s="180"/>
      <c r="F501" s="180"/>
      <c r="G501" s="180"/>
      <c r="H501" s="180"/>
    </row>
    <row r="502" spans="1:8" ht="12.75">
      <c r="A502" s="181"/>
      <c r="B502" s="180"/>
      <c r="C502" s="180"/>
      <c r="D502" s="180"/>
      <c r="E502" s="180"/>
      <c r="F502" s="180"/>
      <c r="G502" s="180"/>
      <c r="H502" s="180"/>
    </row>
    <row r="503" spans="1:8" ht="12.75">
      <c r="A503" s="181"/>
      <c r="B503" s="180"/>
      <c r="C503" s="180"/>
      <c r="D503" s="180"/>
      <c r="E503" s="180"/>
      <c r="F503" s="180"/>
      <c r="G503" s="180"/>
      <c r="H503" s="180"/>
    </row>
    <row r="504" spans="1:8" ht="12.75">
      <c r="A504" s="181"/>
      <c r="B504" s="180"/>
      <c r="C504" s="180"/>
      <c r="D504" s="180"/>
      <c r="E504" s="180"/>
      <c r="F504" s="180"/>
      <c r="G504" s="180"/>
      <c r="H504" s="180"/>
    </row>
    <row r="505" spans="1:8" ht="12.75">
      <c r="A505" s="181"/>
      <c r="B505" s="180"/>
      <c r="C505" s="180"/>
      <c r="D505" s="180"/>
      <c r="E505" s="180"/>
      <c r="F505" s="180"/>
      <c r="G505" s="180"/>
      <c r="H505" s="180"/>
    </row>
    <row r="506" spans="1:8" ht="12.75">
      <c r="A506" s="181"/>
      <c r="B506" s="180"/>
      <c r="C506" s="180"/>
      <c r="D506" s="180"/>
      <c r="E506" s="180"/>
      <c r="F506" s="180"/>
      <c r="G506" s="180"/>
      <c r="H506" s="180"/>
    </row>
    <row r="507" spans="1:8" ht="12.75">
      <c r="A507" s="181"/>
      <c r="B507" s="180"/>
      <c r="C507" s="180"/>
      <c r="D507" s="180"/>
      <c r="E507" s="180"/>
      <c r="F507" s="180"/>
      <c r="G507" s="180"/>
      <c r="H507" s="180"/>
    </row>
    <row r="508" spans="1:8" ht="12.75">
      <c r="A508" s="181"/>
      <c r="B508" s="180"/>
      <c r="C508" s="180"/>
      <c r="D508" s="180"/>
      <c r="E508" s="180"/>
      <c r="F508" s="180"/>
      <c r="G508" s="180"/>
      <c r="H508" s="180"/>
    </row>
    <row r="509" spans="1:8" ht="12.75">
      <c r="A509" s="181"/>
      <c r="B509" s="180"/>
      <c r="C509" s="180"/>
      <c r="D509" s="180"/>
      <c r="E509" s="180"/>
      <c r="F509" s="180"/>
      <c r="G509" s="180"/>
      <c r="H509" s="180"/>
    </row>
    <row r="510" spans="1:8" ht="12.75">
      <c r="A510" s="181"/>
      <c r="B510" s="180"/>
      <c r="C510" s="180"/>
      <c r="D510" s="180"/>
      <c r="E510" s="180"/>
      <c r="F510" s="180"/>
      <c r="G510" s="180"/>
      <c r="H510" s="180"/>
    </row>
    <row r="511" spans="1:8" ht="12.75">
      <c r="A511" s="181"/>
      <c r="B511" s="180"/>
      <c r="C511" s="180"/>
      <c r="D511" s="180"/>
      <c r="E511" s="180"/>
      <c r="F511" s="180"/>
      <c r="G511" s="180"/>
      <c r="H511" s="180"/>
    </row>
    <row r="512" spans="1:8" ht="12.75">
      <c r="A512" s="181"/>
      <c r="B512" s="180"/>
      <c r="C512" s="180"/>
      <c r="D512" s="180"/>
      <c r="E512" s="180"/>
      <c r="F512" s="180"/>
      <c r="G512" s="180"/>
      <c r="H512" s="180"/>
    </row>
    <row r="513" spans="1:8" ht="12.75">
      <c r="A513" s="181"/>
      <c r="B513" s="180"/>
      <c r="C513" s="180"/>
      <c r="D513" s="180"/>
      <c r="E513" s="180"/>
      <c r="F513" s="180"/>
      <c r="G513" s="180"/>
      <c r="H513" s="180"/>
    </row>
    <row r="514" spans="1:8" ht="12.75">
      <c r="A514" s="181"/>
      <c r="B514" s="180"/>
      <c r="C514" s="180"/>
      <c r="D514" s="180"/>
      <c r="E514" s="180"/>
      <c r="F514" s="180"/>
      <c r="G514" s="180"/>
      <c r="H514" s="180"/>
    </row>
    <row r="515" spans="1:8" ht="12.75">
      <c r="A515" s="181"/>
      <c r="B515" s="180"/>
      <c r="C515" s="180"/>
      <c r="D515" s="180"/>
      <c r="E515" s="180"/>
      <c r="F515" s="180"/>
      <c r="G515" s="180"/>
      <c r="H515" s="180"/>
    </row>
    <row r="516" spans="1:8" ht="12.75">
      <c r="A516" s="181"/>
      <c r="B516" s="180"/>
      <c r="C516" s="180"/>
      <c r="D516" s="180"/>
      <c r="E516" s="180"/>
      <c r="F516" s="180"/>
      <c r="G516" s="180"/>
      <c r="H516" s="180"/>
    </row>
    <row r="517" spans="1:8" ht="12.75">
      <c r="A517" s="181"/>
      <c r="B517" s="180"/>
      <c r="C517" s="180"/>
      <c r="D517" s="180"/>
      <c r="E517" s="180"/>
      <c r="F517" s="180"/>
      <c r="G517" s="180"/>
      <c r="H517" s="180"/>
    </row>
    <row r="518" spans="1:8" ht="12.75">
      <c r="A518" s="181"/>
      <c r="B518" s="180"/>
      <c r="C518" s="180"/>
      <c r="D518" s="180"/>
      <c r="E518" s="180"/>
      <c r="F518" s="180"/>
      <c r="G518" s="180"/>
      <c r="H518" s="180"/>
    </row>
    <row r="519" spans="1:8" ht="12.75">
      <c r="A519" s="181"/>
      <c r="B519" s="180"/>
      <c r="C519" s="180"/>
      <c r="D519" s="180"/>
      <c r="E519" s="180"/>
      <c r="F519" s="180"/>
      <c r="G519" s="180"/>
      <c r="H519" s="180"/>
    </row>
    <row r="520" spans="1:8" ht="12.75">
      <c r="A520" s="181"/>
      <c r="B520" s="180"/>
      <c r="C520" s="180"/>
      <c r="D520" s="180"/>
      <c r="E520" s="180"/>
      <c r="F520" s="180"/>
      <c r="G520" s="180"/>
      <c r="H520" s="180"/>
    </row>
    <row r="521" spans="1:8" ht="12.75">
      <c r="A521" s="181"/>
      <c r="B521" s="180"/>
      <c r="C521" s="180"/>
      <c r="D521" s="180"/>
      <c r="E521" s="180"/>
      <c r="F521" s="180"/>
      <c r="G521" s="180"/>
      <c r="H521" s="180"/>
    </row>
    <row r="522" spans="1:8" ht="12.75">
      <c r="A522" s="181"/>
      <c r="B522" s="180"/>
      <c r="C522" s="180"/>
      <c r="D522" s="180"/>
      <c r="E522" s="180"/>
      <c r="F522" s="180"/>
      <c r="G522" s="180"/>
      <c r="H522" s="180"/>
    </row>
    <row r="523" spans="1:8" ht="12.75">
      <c r="A523" s="181"/>
      <c r="B523" s="180"/>
      <c r="C523" s="180"/>
      <c r="D523" s="180"/>
      <c r="E523" s="180"/>
      <c r="F523" s="180"/>
      <c r="G523" s="180"/>
      <c r="H523" s="180"/>
    </row>
    <row r="524" spans="1:8" ht="12.75">
      <c r="A524" s="181"/>
      <c r="B524" s="180"/>
      <c r="C524" s="180"/>
      <c r="D524" s="180"/>
      <c r="E524" s="180"/>
      <c r="F524" s="180"/>
      <c r="G524" s="180"/>
      <c r="H524" s="180"/>
    </row>
    <row r="525" spans="1:8" ht="12.75">
      <c r="A525" s="181"/>
      <c r="B525" s="180"/>
      <c r="C525" s="180"/>
      <c r="D525" s="180"/>
      <c r="E525" s="180"/>
      <c r="F525" s="180"/>
      <c r="G525" s="180"/>
      <c r="H525" s="180"/>
    </row>
    <row r="526" spans="1:8" ht="12.75">
      <c r="A526" s="181"/>
      <c r="B526" s="180"/>
      <c r="C526" s="180"/>
      <c r="D526" s="180"/>
      <c r="E526" s="180"/>
      <c r="F526" s="180"/>
      <c r="G526" s="180"/>
      <c r="H526" s="180"/>
    </row>
    <row r="527" spans="1:8" ht="12.75">
      <c r="A527" s="181"/>
      <c r="B527" s="180"/>
      <c r="C527" s="180"/>
      <c r="D527" s="180"/>
      <c r="E527" s="180"/>
      <c r="F527" s="180"/>
      <c r="G527" s="180"/>
      <c r="H527" s="180"/>
    </row>
    <row r="528" spans="1:8" ht="12.75">
      <c r="A528" s="181"/>
      <c r="B528" s="180"/>
      <c r="C528" s="180"/>
      <c r="D528" s="180"/>
      <c r="E528" s="180"/>
      <c r="F528" s="180"/>
      <c r="G528" s="180"/>
      <c r="H528" s="180"/>
    </row>
    <row r="529" spans="1:8" ht="12.75">
      <c r="A529" s="181"/>
      <c r="B529" s="180"/>
      <c r="C529" s="180"/>
      <c r="D529" s="180"/>
      <c r="E529" s="180"/>
      <c r="F529" s="180"/>
      <c r="G529" s="180"/>
      <c r="H529" s="180"/>
    </row>
    <row r="530" spans="1:8" ht="12.75">
      <c r="A530" s="181"/>
      <c r="B530" s="180"/>
      <c r="C530" s="180"/>
      <c r="D530" s="180"/>
      <c r="E530" s="180"/>
      <c r="F530" s="180"/>
      <c r="G530" s="180"/>
      <c r="H530" s="180"/>
    </row>
    <row r="531" spans="1:8" ht="12.75">
      <c r="A531" s="181"/>
      <c r="B531" s="180"/>
      <c r="C531" s="180"/>
      <c r="D531" s="180"/>
      <c r="E531" s="180"/>
      <c r="F531" s="180"/>
      <c r="G531" s="180"/>
      <c r="H531" s="180"/>
    </row>
    <row r="532" spans="1:8" ht="12.75">
      <c r="A532" s="181"/>
      <c r="B532" s="180"/>
      <c r="C532" s="180"/>
      <c r="D532" s="180"/>
      <c r="E532" s="180"/>
      <c r="F532" s="180"/>
      <c r="G532" s="180"/>
      <c r="H532" s="180"/>
    </row>
    <row r="533" spans="1:8" ht="12.75">
      <c r="A533" s="181"/>
      <c r="B533" s="180"/>
      <c r="C533" s="180"/>
      <c r="D533" s="180"/>
      <c r="E533" s="180"/>
      <c r="F533" s="180"/>
      <c r="G533" s="180"/>
      <c r="H533" s="180"/>
    </row>
    <row r="534" spans="1:8" ht="12.75">
      <c r="A534" s="181"/>
      <c r="B534" s="180"/>
      <c r="C534" s="180"/>
      <c r="D534" s="180"/>
      <c r="E534" s="180"/>
      <c r="F534" s="180"/>
      <c r="G534" s="180"/>
      <c r="H534" s="180"/>
    </row>
    <row r="535" spans="1:8" ht="12.75">
      <c r="A535" s="181"/>
      <c r="B535" s="180"/>
      <c r="C535" s="180"/>
      <c r="D535" s="180"/>
      <c r="E535" s="180"/>
      <c r="F535" s="180"/>
      <c r="G535" s="180"/>
      <c r="H535" s="180"/>
    </row>
    <row r="536" spans="1:8" ht="12.75">
      <c r="A536" s="181"/>
      <c r="B536" s="180"/>
      <c r="C536" s="180"/>
      <c r="D536" s="180"/>
      <c r="E536" s="180"/>
      <c r="F536" s="180"/>
      <c r="G536" s="180"/>
      <c r="H536" s="180"/>
    </row>
    <row r="537" spans="1:8" ht="12.75">
      <c r="A537" s="181"/>
      <c r="B537" s="180"/>
      <c r="C537" s="180"/>
      <c r="D537" s="180"/>
      <c r="E537" s="180"/>
      <c r="F537" s="180"/>
      <c r="G537" s="180"/>
      <c r="H537" s="180"/>
    </row>
    <row r="538" spans="1:8" ht="12.75">
      <c r="A538" s="181"/>
      <c r="B538" s="180"/>
      <c r="C538" s="180"/>
      <c r="D538" s="180"/>
      <c r="E538" s="180"/>
      <c r="F538" s="180"/>
      <c r="G538" s="180"/>
      <c r="H538" s="180"/>
    </row>
    <row r="539" spans="1:8" ht="12.75">
      <c r="A539" s="181"/>
      <c r="B539" s="180"/>
      <c r="C539" s="180"/>
      <c r="D539" s="180"/>
      <c r="E539" s="180"/>
      <c r="F539" s="180"/>
      <c r="G539" s="180"/>
      <c r="H539" s="180"/>
    </row>
    <row r="540" spans="1:8" ht="12.75">
      <c r="A540" s="181"/>
      <c r="B540" s="180"/>
      <c r="C540" s="180"/>
      <c r="D540" s="180"/>
      <c r="E540" s="180"/>
      <c r="F540" s="180"/>
      <c r="G540" s="180"/>
      <c r="H540" s="180"/>
    </row>
    <row r="541" spans="1:8" ht="12.75">
      <c r="A541" s="181"/>
      <c r="B541" s="180"/>
      <c r="C541" s="180"/>
      <c r="D541" s="180"/>
      <c r="E541" s="180"/>
      <c r="F541" s="180"/>
      <c r="G541" s="180"/>
      <c r="H541" s="180"/>
    </row>
    <row r="542" spans="1:8" ht="12.75">
      <c r="A542" s="181"/>
      <c r="B542" s="180"/>
      <c r="C542" s="180"/>
      <c r="D542" s="180"/>
      <c r="E542" s="180"/>
      <c r="F542" s="180"/>
      <c r="G542" s="180"/>
      <c r="H542" s="180"/>
    </row>
    <row r="543" spans="1:8" ht="12.75">
      <c r="A543" s="181"/>
      <c r="B543" s="180"/>
      <c r="C543" s="180"/>
      <c r="D543" s="180"/>
      <c r="E543" s="180"/>
      <c r="F543" s="180"/>
      <c r="G543" s="180"/>
      <c r="H543" s="180"/>
    </row>
    <row r="544" spans="1:8" ht="12.75">
      <c r="A544" s="181"/>
      <c r="B544" s="180"/>
      <c r="C544" s="180"/>
      <c r="D544" s="180"/>
      <c r="E544" s="180"/>
      <c r="F544" s="180"/>
      <c r="G544" s="180"/>
      <c r="H544" s="180"/>
    </row>
    <row r="545" spans="1:8" ht="12.75">
      <c r="A545" s="181"/>
      <c r="B545" s="180"/>
      <c r="C545" s="180"/>
      <c r="D545" s="180"/>
      <c r="E545" s="180"/>
      <c r="F545" s="180"/>
      <c r="G545" s="180"/>
      <c r="H545" s="180"/>
    </row>
    <row r="546" spans="1:8" ht="12.75">
      <c r="A546" s="181"/>
      <c r="B546" s="180"/>
      <c r="C546" s="180"/>
      <c r="D546" s="180"/>
      <c r="E546" s="180"/>
      <c r="F546" s="180"/>
      <c r="G546" s="180"/>
      <c r="H546" s="180"/>
    </row>
    <row r="547" spans="1:8" ht="12.75">
      <c r="A547" s="181"/>
      <c r="B547" s="180"/>
      <c r="C547" s="180"/>
      <c r="D547" s="180"/>
      <c r="E547" s="180"/>
      <c r="F547" s="180"/>
      <c r="G547" s="180"/>
      <c r="H547" s="180"/>
    </row>
    <row r="548" spans="1:8" ht="12.75">
      <c r="A548" s="181"/>
      <c r="B548" s="180"/>
      <c r="C548" s="180"/>
      <c r="D548" s="180"/>
      <c r="E548" s="180"/>
      <c r="F548" s="180"/>
      <c r="G548" s="180"/>
      <c r="H548" s="180"/>
    </row>
    <row r="549" spans="1:8" ht="12.75">
      <c r="A549" s="181"/>
      <c r="B549" s="180"/>
      <c r="C549" s="180"/>
      <c r="D549" s="180"/>
      <c r="E549" s="180"/>
      <c r="F549" s="180"/>
      <c r="G549" s="180"/>
      <c r="H549" s="180"/>
    </row>
    <row r="550" spans="1:8" ht="12.75">
      <c r="A550" s="181"/>
      <c r="B550" s="180"/>
      <c r="C550" s="180"/>
      <c r="D550" s="180"/>
      <c r="E550" s="180"/>
      <c r="F550" s="180"/>
      <c r="G550" s="180"/>
      <c r="H550" s="180"/>
    </row>
    <row r="551" spans="1:8" ht="12.75">
      <c r="A551" s="181"/>
      <c r="B551" s="180"/>
      <c r="C551" s="180"/>
      <c r="D551" s="180"/>
      <c r="E551" s="180"/>
      <c r="F551" s="180"/>
      <c r="G551" s="180"/>
      <c r="H551" s="180"/>
    </row>
    <row r="552" spans="1:8" ht="12.75">
      <c r="A552" s="181"/>
      <c r="B552" s="180"/>
      <c r="C552" s="180"/>
      <c r="D552" s="180"/>
      <c r="E552" s="180"/>
      <c r="F552" s="180"/>
      <c r="G552" s="180"/>
      <c r="H552" s="180"/>
    </row>
    <row r="553" spans="1:8" ht="12.75">
      <c r="A553" s="181"/>
      <c r="B553" s="180"/>
      <c r="C553" s="180"/>
      <c r="D553" s="180"/>
      <c r="E553" s="180"/>
      <c r="F553" s="180"/>
      <c r="G553" s="180"/>
      <c r="H553" s="180"/>
    </row>
    <row r="554" spans="1:8" ht="12.75">
      <c r="A554" s="181"/>
      <c r="B554" s="180"/>
      <c r="C554" s="180"/>
      <c r="D554" s="180"/>
      <c r="E554" s="180"/>
      <c r="F554" s="180"/>
      <c r="G554" s="180"/>
      <c r="H554" s="180"/>
    </row>
    <row r="555" spans="1:8" ht="12.75">
      <c r="A555" s="181"/>
      <c r="B555" s="180"/>
      <c r="C555" s="180"/>
      <c r="D555" s="180"/>
      <c r="E555" s="180"/>
      <c r="F555" s="180"/>
      <c r="G555" s="180"/>
      <c r="H555" s="180"/>
    </row>
    <row r="556" spans="1:8" ht="12.75">
      <c r="A556" s="181"/>
      <c r="B556" s="180"/>
      <c r="C556" s="180"/>
      <c r="D556" s="180"/>
      <c r="E556" s="180"/>
      <c r="F556" s="180"/>
      <c r="G556" s="180"/>
      <c r="H556" s="180"/>
    </row>
    <row r="557" spans="1:8" ht="12.75">
      <c r="A557" s="181"/>
      <c r="B557" s="180"/>
      <c r="C557" s="180"/>
      <c r="D557" s="180"/>
      <c r="E557" s="180"/>
      <c r="F557" s="180"/>
      <c r="G557" s="180"/>
      <c r="H557" s="180"/>
    </row>
    <row r="558" spans="1:8" ht="12.75">
      <c r="A558" s="181"/>
      <c r="B558" s="180"/>
      <c r="C558" s="180"/>
      <c r="D558" s="180"/>
      <c r="E558" s="180"/>
      <c r="F558" s="180"/>
      <c r="G558" s="180"/>
      <c r="H558" s="180"/>
    </row>
    <row r="559" spans="1:8" ht="12.75">
      <c r="A559" s="181"/>
      <c r="B559" s="180"/>
      <c r="C559" s="180"/>
      <c r="D559" s="180"/>
      <c r="E559" s="180"/>
      <c r="F559" s="180"/>
      <c r="G559" s="180"/>
      <c r="H559" s="180"/>
    </row>
    <row r="560" spans="1:8" ht="12.75">
      <c r="A560" s="181"/>
      <c r="B560" s="180"/>
      <c r="C560" s="180"/>
      <c r="D560" s="180"/>
      <c r="E560" s="180"/>
      <c r="F560" s="180"/>
      <c r="G560" s="180"/>
      <c r="H560" s="180"/>
    </row>
    <row r="561" spans="1:8" ht="12.75">
      <c r="A561" s="181"/>
      <c r="B561" s="180"/>
      <c r="C561" s="180"/>
      <c r="D561" s="180"/>
      <c r="E561" s="180"/>
      <c r="F561" s="180"/>
      <c r="G561" s="180"/>
      <c r="H561" s="180"/>
    </row>
    <row r="562" spans="1:8" ht="12.75">
      <c r="A562" s="181"/>
      <c r="B562" s="180"/>
      <c r="C562" s="180"/>
      <c r="D562" s="180"/>
      <c r="E562" s="180"/>
      <c r="F562" s="180"/>
      <c r="G562" s="180"/>
      <c r="H562" s="180"/>
    </row>
    <row r="563" spans="1:8" ht="12.75">
      <c r="A563" s="181"/>
      <c r="B563" s="180"/>
      <c r="C563" s="180"/>
      <c r="D563" s="180"/>
      <c r="E563" s="180"/>
      <c r="F563" s="180"/>
      <c r="G563" s="180"/>
      <c r="H563" s="180"/>
    </row>
    <row r="564" spans="1:8" ht="12.75">
      <c r="A564" s="181"/>
      <c r="B564" s="180"/>
      <c r="C564" s="180"/>
      <c r="D564" s="180"/>
      <c r="E564" s="180"/>
      <c r="F564" s="180"/>
      <c r="G564" s="180"/>
      <c r="H564" s="180"/>
    </row>
    <row r="565" spans="1:8" ht="12.75">
      <c r="A565" s="181"/>
      <c r="B565" s="180"/>
      <c r="C565" s="180"/>
      <c r="D565" s="180"/>
      <c r="E565" s="180"/>
      <c r="F565" s="180"/>
      <c r="G565" s="180"/>
      <c r="H565" s="180"/>
    </row>
    <row r="566" spans="1:8" ht="12.75">
      <c r="A566" s="181"/>
      <c r="B566" s="180"/>
      <c r="C566" s="180"/>
      <c r="D566" s="180"/>
      <c r="E566" s="180"/>
      <c r="F566" s="180"/>
      <c r="G566" s="180"/>
      <c r="H566" s="180"/>
    </row>
    <row r="567" spans="1:8" ht="12.75">
      <c r="A567" s="181"/>
      <c r="B567" s="180"/>
      <c r="C567" s="180"/>
      <c r="D567" s="180"/>
      <c r="E567" s="180"/>
      <c r="F567" s="180"/>
      <c r="G567" s="180"/>
      <c r="H567" s="180"/>
    </row>
    <row r="568" spans="1:8" ht="12.75">
      <c r="A568" s="181"/>
      <c r="B568" s="180"/>
      <c r="C568" s="180"/>
      <c r="D568" s="180"/>
      <c r="E568" s="180"/>
      <c r="F568" s="180"/>
      <c r="G568" s="180"/>
      <c r="H568" s="180"/>
    </row>
    <row r="569" spans="1:8" ht="12.75">
      <c r="A569" s="181"/>
      <c r="B569" s="180"/>
      <c r="C569" s="180"/>
      <c r="D569" s="180"/>
      <c r="E569" s="180"/>
      <c r="F569" s="180"/>
      <c r="G569" s="180"/>
      <c r="H569" s="180"/>
    </row>
    <row r="570" spans="1:8" ht="12.75">
      <c r="A570" s="181"/>
      <c r="B570" s="180"/>
      <c r="C570" s="180"/>
      <c r="D570" s="180"/>
      <c r="E570" s="180"/>
      <c r="F570" s="180"/>
      <c r="G570" s="180"/>
      <c r="H570" s="180"/>
    </row>
    <row r="571" spans="1:8" ht="12.75">
      <c r="A571" s="181"/>
      <c r="B571" s="180"/>
      <c r="C571" s="180"/>
      <c r="D571" s="180"/>
      <c r="E571" s="180"/>
      <c r="F571" s="180"/>
      <c r="G571" s="180"/>
      <c r="H571" s="180"/>
    </row>
    <row r="572" spans="1:8" ht="12.75">
      <c r="A572" s="181"/>
      <c r="B572" s="180"/>
      <c r="C572" s="180"/>
      <c r="D572" s="180"/>
      <c r="E572" s="180"/>
      <c r="F572" s="180"/>
      <c r="G572" s="180"/>
      <c r="H572" s="180"/>
    </row>
    <row r="573" spans="1:8" ht="12.75">
      <c r="A573" s="181"/>
      <c r="B573" s="180"/>
      <c r="C573" s="180"/>
      <c r="D573" s="180"/>
      <c r="E573" s="180"/>
      <c r="F573" s="180"/>
      <c r="G573" s="180"/>
      <c r="H573" s="180"/>
    </row>
    <row r="574" spans="1:8" ht="12.75">
      <c r="A574" s="181"/>
      <c r="B574" s="180"/>
      <c r="C574" s="180"/>
      <c r="D574" s="180"/>
      <c r="E574" s="180"/>
      <c r="F574" s="180"/>
      <c r="G574" s="180"/>
      <c r="H574" s="180"/>
    </row>
    <row r="575" spans="1:8" ht="12.75">
      <c r="A575" s="181"/>
      <c r="B575" s="180"/>
      <c r="C575" s="180"/>
      <c r="D575" s="180"/>
      <c r="E575" s="180"/>
      <c r="F575" s="180"/>
      <c r="G575" s="180"/>
      <c r="H575" s="180"/>
    </row>
    <row r="576" spans="1:8" ht="12.75">
      <c r="A576" s="181"/>
      <c r="B576" s="180"/>
      <c r="C576" s="180"/>
      <c r="D576" s="180"/>
      <c r="E576" s="180"/>
      <c r="F576" s="180"/>
      <c r="G576" s="180"/>
      <c r="H576" s="180"/>
    </row>
    <row r="577" spans="1:8" ht="12.75">
      <c r="A577" s="181"/>
      <c r="B577" s="180"/>
      <c r="C577" s="180"/>
      <c r="D577" s="180"/>
      <c r="E577" s="180"/>
      <c r="F577" s="180"/>
      <c r="G577" s="180"/>
      <c r="H577" s="180"/>
    </row>
    <row r="578" spans="1:8" ht="12.75">
      <c r="A578" s="181"/>
      <c r="B578" s="180"/>
      <c r="C578" s="180"/>
      <c r="D578" s="180"/>
      <c r="E578" s="180"/>
      <c r="F578" s="180"/>
      <c r="G578" s="180"/>
      <c r="H578" s="180"/>
    </row>
    <row r="579" spans="1:8" ht="12.75">
      <c r="A579" s="181"/>
      <c r="B579" s="180"/>
      <c r="C579" s="180"/>
      <c r="D579" s="180"/>
      <c r="E579" s="180"/>
      <c r="F579" s="180"/>
      <c r="G579" s="180"/>
      <c r="H579" s="180"/>
    </row>
    <row r="580" spans="1:8" ht="12.75">
      <c r="A580" s="181"/>
      <c r="B580" s="180"/>
      <c r="C580" s="180"/>
      <c r="D580" s="180"/>
      <c r="E580" s="180"/>
      <c r="F580" s="180"/>
      <c r="G580" s="180"/>
      <c r="H580" s="180"/>
    </row>
    <row r="581" spans="1:8" ht="12.75">
      <c r="A581" s="181"/>
      <c r="B581" s="180"/>
      <c r="C581" s="180"/>
      <c r="D581" s="180"/>
      <c r="E581" s="180"/>
      <c r="F581" s="180"/>
      <c r="G581" s="180"/>
      <c r="H581" s="180"/>
    </row>
    <row r="582" spans="1:8" ht="12.75">
      <c r="A582" s="181"/>
      <c r="B582" s="180"/>
      <c r="C582" s="180"/>
      <c r="D582" s="180"/>
      <c r="E582" s="180"/>
      <c r="F582" s="180"/>
      <c r="G582" s="180"/>
      <c r="H582" s="180"/>
    </row>
    <row r="583" spans="1:8" ht="12.75">
      <c r="A583" s="181"/>
      <c r="B583" s="180"/>
      <c r="C583" s="180"/>
      <c r="D583" s="180"/>
      <c r="E583" s="180"/>
      <c r="F583" s="180"/>
      <c r="G583" s="180"/>
      <c r="H583" s="180"/>
    </row>
    <row r="584" spans="1:8" ht="12.75">
      <c r="A584" s="181"/>
      <c r="B584" s="180"/>
      <c r="C584" s="180"/>
      <c r="D584" s="180"/>
      <c r="E584" s="180"/>
      <c r="F584" s="180"/>
      <c r="G584" s="180"/>
      <c r="H584" s="180"/>
    </row>
    <row r="585" spans="1:8" ht="12.75">
      <c r="A585" s="181"/>
      <c r="B585" s="180"/>
      <c r="C585" s="180"/>
      <c r="D585" s="180"/>
      <c r="E585" s="180"/>
      <c r="F585" s="180"/>
      <c r="G585" s="180"/>
      <c r="H585" s="180"/>
    </row>
    <row r="586" spans="1:8" ht="12.75">
      <c r="A586" s="181"/>
      <c r="B586" s="180"/>
      <c r="C586" s="180"/>
      <c r="D586" s="180"/>
      <c r="E586" s="180"/>
      <c r="F586" s="180"/>
      <c r="G586" s="180"/>
      <c r="H586" s="180"/>
    </row>
    <row r="587" spans="1:8" ht="12.75">
      <c r="A587" s="181"/>
      <c r="B587" s="180"/>
      <c r="C587" s="180"/>
      <c r="D587" s="180"/>
      <c r="E587" s="180"/>
      <c r="F587" s="180"/>
      <c r="G587" s="180"/>
      <c r="H587" s="180"/>
    </row>
    <row r="588" spans="1:8" ht="12.75">
      <c r="A588" s="181"/>
      <c r="B588" s="180"/>
      <c r="C588" s="180"/>
      <c r="D588" s="180"/>
      <c r="E588" s="180"/>
      <c r="F588" s="180"/>
      <c r="G588" s="180"/>
      <c r="H588" s="180"/>
    </row>
    <row r="589" spans="1:8" ht="12.75">
      <c r="A589" s="181"/>
      <c r="B589" s="180"/>
      <c r="C589" s="180"/>
      <c r="D589" s="180"/>
      <c r="E589" s="180"/>
      <c r="F589" s="180"/>
      <c r="G589" s="180"/>
      <c r="H589" s="180"/>
    </row>
    <row r="590" spans="1:8" ht="12.75">
      <c r="A590" s="181"/>
      <c r="B590" s="180"/>
      <c r="C590" s="180"/>
      <c r="D590" s="180"/>
      <c r="E590" s="180"/>
      <c r="F590" s="180"/>
      <c r="G590" s="180"/>
      <c r="H590" s="180"/>
    </row>
    <row r="591" spans="1:8" ht="12.75">
      <c r="A591" s="181"/>
      <c r="B591" s="180"/>
      <c r="C591" s="180"/>
      <c r="D591" s="180"/>
      <c r="E591" s="180"/>
      <c r="F591" s="180"/>
      <c r="G591" s="180"/>
      <c r="H591" s="180"/>
    </row>
    <row r="592" spans="1:8" ht="12.75">
      <c r="A592" s="181"/>
      <c r="B592" s="180"/>
      <c r="C592" s="180"/>
      <c r="D592" s="180"/>
      <c r="E592" s="180"/>
      <c r="F592" s="180"/>
      <c r="G592" s="180"/>
      <c r="H592" s="180"/>
    </row>
    <row r="593" spans="1:8" ht="12.75">
      <c r="A593" s="181"/>
      <c r="B593" s="180"/>
      <c r="C593" s="180"/>
      <c r="D593" s="180"/>
      <c r="E593" s="180"/>
      <c r="F593" s="180"/>
      <c r="G593" s="180"/>
      <c r="H593" s="180"/>
    </row>
    <row r="594" spans="1:8" ht="12.75">
      <c r="A594" s="181"/>
      <c r="B594" s="180"/>
      <c r="C594" s="180"/>
      <c r="D594" s="180"/>
      <c r="E594" s="180"/>
      <c r="F594" s="180"/>
      <c r="G594" s="180"/>
      <c r="H594" s="180"/>
    </row>
    <row r="595" spans="1:8" ht="12.75">
      <c r="A595" s="181"/>
      <c r="B595" s="180"/>
      <c r="C595" s="180"/>
      <c r="D595" s="180"/>
      <c r="E595" s="180"/>
      <c r="F595" s="180"/>
      <c r="G595" s="180"/>
      <c r="H595" s="180"/>
    </row>
    <row r="596" spans="1:8" ht="12.75">
      <c r="A596" s="181"/>
      <c r="B596" s="180"/>
      <c r="C596" s="180"/>
      <c r="D596" s="180"/>
      <c r="E596" s="180"/>
      <c r="F596" s="180"/>
      <c r="G596" s="180"/>
      <c r="H596" s="180"/>
    </row>
    <row r="597" spans="1:8" ht="12.75">
      <c r="A597" s="181"/>
      <c r="B597" s="180"/>
      <c r="C597" s="180"/>
      <c r="D597" s="180"/>
      <c r="E597" s="180"/>
      <c r="F597" s="180"/>
      <c r="G597" s="180"/>
      <c r="H597" s="180"/>
    </row>
    <row r="598" spans="1:8" ht="12.75">
      <c r="A598" s="181"/>
      <c r="B598" s="180"/>
      <c r="C598" s="180"/>
      <c r="D598" s="180"/>
      <c r="E598" s="180"/>
      <c r="F598" s="180"/>
      <c r="G598" s="180"/>
      <c r="H598" s="180"/>
    </row>
    <row r="599" spans="1:8" ht="12.75">
      <c r="A599" s="181"/>
      <c r="B599" s="180"/>
      <c r="C599" s="180"/>
      <c r="D599" s="180"/>
      <c r="E599" s="180"/>
      <c r="F599" s="180"/>
      <c r="G599" s="180"/>
      <c r="H599" s="180"/>
    </row>
    <row r="600" spans="1:8" ht="12.75">
      <c r="A600" s="181"/>
      <c r="B600" s="180"/>
      <c r="C600" s="180"/>
      <c r="D600" s="180"/>
      <c r="E600" s="180"/>
      <c r="F600" s="180"/>
      <c r="G600" s="180"/>
      <c r="H600" s="180"/>
    </row>
    <row r="601" spans="1:8" ht="12.75">
      <c r="A601" s="181"/>
      <c r="B601" s="180"/>
      <c r="C601" s="180"/>
      <c r="D601" s="180"/>
      <c r="E601" s="180"/>
      <c r="F601" s="180"/>
      <c r="G601" s="180"/>
      <c r="H601" s="180"/>
    </row>
    <row r="602" spans="1:8" ht="12.75">
      <c r="A602" s="181"/>
      <c r="B602" s="180"/>
      <c r="C602" s="180"/>
      <c r="D602" s="180"/>
      <c r="E602" s="180"/>
      <c r="F602" s="180"/>
      <c r="G602" s="180"/>
      <c r="H602" s="180"/>
    </row>
    <row r="603" spans="1:8" ht="12.75">
      <c r="A603" s="181"/>
      <c r="B603" s="180"/>
      <c r="C603" s="180"/>
      <c r="D603" s="180"/>
      <c r="E603" s="180"/>
      <c r="F603" s="180"/>
      <c r="G603" s="180"/>
      <c r="H603" s="180"/>
    </row>
    <row r="604" spans="1:8" ht="12.75">
      <c r="A604" s="181"/>
      <c r="B604" s="180"/>
      <c r="C604" s="180"/>
      <c r="D604" s="180"/>
      <c r="E604" s="180"/>
      <c r="F604" s="180"/>
      <c r="G604" s="180"/>
      <c r="H604" s="180"/>
    </row>
    <row r="605" spans="1:8" ht="12.75">
      <c r="A605" s="181"/>
      <c r="B605" s="180"/>
      <c r="C605" s="180"/>
      <c r="D605" s="180"/>
      <c r="E605" s="180"/>
      <c r="F605" s="180"/>
      <c r="G605" s="180"/>
      <c r="H605" s="180"/>
    </row>
    <row r="606" spans="1:8" ht="12.75">
      <c r="A606" s="181"/>
      <c r="B606" s="180"/>
      <c r="C606" s="180"/>
      <c r="D606" s="180"/>
      <c r="E606" s="180"/>
      <c r="F606" s="180"/>
      <c r="G606" s="180"/>
      <c r="H606" s="180"/>
    </row>
    <row r="607" spans="1:8" ht="12.75">
      <c r="A607" s="181"/>
      <c r="B607" s="180"/>
      <c r="C607" s="180"/>
      <c r="D607" s="180"/>
      <c r="E607" s="180"/>
      <c r="F607" s="180"/>
      <c r="G607" s="180"/>
      <c r="H607" s="180"/>
    </row>
    <row r="608" spans="1:8" ht="12.75">
      <c r="A608" s="181"/>
      <c r="B608" s="180"/>
      <c r="C608" s="180"/>
      <c r="D608" s="180"/>
      <c r="E608" s="180"/>
      <c r="F608" s="180"/>
      <c r="G608" s="180"/>
      <c r="H608" s="180"/>
    </row>
    <row r="609" spans="1:8" ht="12.75">
      <c r="A609" s="181"/>
      <c r="B609" s="180"/>
      <c r="C609" s="180"/>
      <c r="D609" s="180"/>
      <c r="E609" s="180"/>
      <c r="F609" s="180"/>
      <c r="G609" s="180"/>
      <c r="H609" s="180"/>
    </row>
    <row r="610" spans="1:8" ht="12.75">
      <c r="A610" s="181"/>
      <c r="B610" s="180"/>
      <c r="C610" s="180"/>
      <c r="D610" s="180"/>
      <c r="E610" s="180"/>
      <c r="F610" s="180"/>
      <c r="G610" s="180"/>
      <c r="H610" s="180"/>
    </row>
    <row r="611" spans="1:8" ht="12.75">
      <c r="A611" s="181"/>
      <c r="B611" s="180"/>
      <c r="C611" s="180"/>
      <c r="D611" s="180"/>
      <c r="E611" s="180"/>
      <c r="F611" s="180"/>
      <c r="G611" s="180"/>
      <c r="H611" s="180"/>
    </row>
    <row r="612" spans="1:8" ht="12.75">
      <c r="A612" s="181"/>
      <c r="B612" s="180"/>
      <c r="C612" s="180"/>
      <c r="D612" s="180"/>
      <c r="E612" s="180"/>
      <c r="F612" s="180"/>
      <c r="G612" s="180"/>
      <c r="H612" s="180"/>
    </row>
    <row r="613" spans="1:8" ht="12.75">
      <c r="A613" s="181"/>
      <c r="B613" s="180"/>
      <c r="C613" s="180"/>
      <c r="D613" s="180"/>
      <c r="E613" s="180"/>
      <c r="F613" s="180"/>
      <c r="G613" s="180"/>
      <c r="H613" s="180"/>
    </row>
    <row r="614" spans="1:8" ht="12.75">
      <c r="A614" s="181"/>
      <c r="B614" s="180"/>
      <c r="C614" s="180"/>
      <c r="D614" s="180"/>
      <c r="E614" s="180"/>
      <c r="F614" s="180"/>
      <c r="G614" s="180"/>
      <c r="H614" s="180"/>
    </row>
    <row r="615" spans="1:8" ht="12.75">
      <c r="A615" s="181"/>
      <c r="B615" s="180"/>
      <c r="C615" s="180"/>
      <c r="D615" s="180"/>
      <c r="E615" s="180"/>
      <c r="F615" s="180"/>
      <c r="G615" s="180"/>
      <c r="H615" s="180"/>
    </row>
    <row r="616" spans="1:8" ht="12.75">
      <c r="A616" s="181"/>
      <c r="B616" s="180"/>
      <c r="C616" s="180"/>
      <c r="D616" s="180"/>
      <c r="E616" s="180"/>
      <c r="F616" s="180"/>
      <c r="G616" s="180"/>
      <c r="H616" s="180"/>
    </row>
    <row r="617" spans="1:8" ht="12.75">
      <c r="A617" s="181"/>
      <c r="B617" s="180"/>
      <c r="C617" s="180"/>
      <c r="D617" s="180"/>
      <c r="E617" s="180"/>
      <c r="F617" s="180"/>
      <c r="G617" s="180"/>
      <c r="H617" s="180"/>
    </row>
    <row r="618" spans="1:8" ht="12.75">
      <c r="A618" s="181"/>
      <c r="B618" s="180"/>
      <c r="C618" s="180"/>
      <c r="D618" s="180"/>
      <c r="E618" s="180"/>
      <c r="F618" s="180"/>
      <c r="G618" s="180"/>
      <c r="H618" s="180"/>
    </row>
    <row r="619" spans="1:8" ht="12.75">
      <c r="A619" s="181"/>
      <c r="B619" s="180"/>
      <c r="C619" s="180"/>
      <c r="D619" s="180"/>
      <c r="E619" s="180"/>
      <c r="F619" s="180"/>
      <c r="G619" s="180"/>
      <c r="H619" s="180"/>
    </row>
    <row r="620" spans="1:8" ht="12.75">
      <c r="A620" s="181"/>
      <c r="B620" s="180"/>
      <c r="C620" s="180"/>
      <c r="D620" s="180"/>
      <c r="E620" s="180"/>
      <c r="F620" s="180"/>
      <c r="G620" s="180"/>
      <c r="H620" s="180"/>
    </row>
    <row r="621" spans="1:8" ht="12.75">
      <c r="A621" s="181"/>
      <c r="B621" s="180"/>
      <c r="C621" s="180"/>
      <c r="D621" s="180"/>
      <c r="E621" s="180"/>
      <c r="F621" s="180"/>
      <c r="G621" s="180"/>
      <c r="H621" s="180"/>
    </row>
    <row r="622" spans="1:8" ht="12.75">
      <c r="A622" s="181"/>
      <c r="B622" s="180"/>
      <c r="C622" s="180"/>
      <c r="D622" s="180"/>
      <c r="E622" s="180"/>
      <c r="F622" s="180"/>
      <c r="G622" s="180"/>
      <c r="H622" s="180"/>
    </row>
    <row r="623" spans="1:8" ht="12.75">
      <c r="A623" s="181"/>
      <c r="B623" s="180"/>
      <c r="C623" s="180"/>
      <c r="D623" s="180"/>
      <c r="E623" s="180"/>
      <c r="F623" s="180"/>
      <c r="G623" s="180"/>
      <c r="H623" s="180"/>
    </row>
    <row r="624" spans="1:8" ht="12.75">
      <c r="A624" s="181"/>
      <c r="B624" s="180"/>
      <c r="C624" s="180"/>
      <c r="D624" s="180"/>
      <c r="E624" s="180"/>
      <c r="F624" s="180"/>
      <c r="G624" s="180"/>
      <c r="H624" s="180"/>
    </row>
    <row r="625" spans="1:8" ht="12.75">
      <c r="A625" s="181"/>
      <c r="B625" s="180"/>
      <c r="C625" s="180"/>
      <c r="D625" s="180"/>
      <c r="E625" s="180"/>
      <c r="F625" s="180"/>
      <c r="G625" s="180"/>
      <c r="H625" s="180"/>
    </row>
    <row r="626" spans="1:8" ht="12.75">
      <c r="A626" s="181"/>
      <c r="B626" s="180"/>
      <c r="C626" s="180"/>
      <c r="D626" s="180"/>
      <c r="E626" s="180"/>
      <c r="F626" s="180"/>
      <c r="G626" s="180"/>
      <c r="H626" s="180"/>
    </row>
    <row r="627" spans="1:8" ht="12.75">
      <c r="A627" s="181"/>
      <c r="B627" s="180"/>
      <c r="C627" s="180"/>
      <c r="D627" s="180"/>
      <c r="E627" s="180"/>
      <c r="F627" s="180"/>
      <c r="G627" s="180"/>
      <c r="H627" s="180"/>
    </row>
    <row r="628" spans="1:8" ht="12.75">
      <c r="A628" s="181"/>
      <c r="B628" s="180"/>
      <c r="C628" s="180"/>
      <c r="D628" s="180"/>
      <c r="E628" s="180"/>
      <c r="F628" s="180"/>
      <c r="G628" s="180"/>
      <c r="H628" s="180"/>
    </row>
    <row r="629" spans="1:8" ht="12.75">
      <c r="A629" s="181"/>
      <c r="B629" s="180"/>
      <c r="C629" s="180"/>
      <c r="D629" s="180"/>
      <c r="E629" s="180"/>
      <c r="F629" s="180"/>
      <c r="G629" s="180"/>
      <c r="H629" s="180"/>
    </row>
    <row r="630" spans="1:8" ht="12.75">
      <c r="A630" s="181"/>
      <c r="B630" s="180"/>
      <c r="C630" s="180"/>
      <c r="D630" s="180"/>
      <c r="E630" s="180"/>
      <c r="F630" s="180"/>
      <c r="G630" s="180"/>
      <c r="H630" s="180"/>
    </row>
    <row r="631" spans="1:8" ht="12.75">
      <c r="A631" s="181"/>
      <c r="B631" s="180"/>
      <c r="C631" s="180"/>
      <c r="D631" s="180"/>
      <c r="E631" s="180"/>
      <c r="F631" s="180"/>
      <c r="G631" s="180"/>
      <c r="H631" s="180"/>
    </row>
    <row r="632" spans="1:8" ht="12.75">
      <c r="A632" s="181"/>
      <c r="B632" s="180"/>
      <c r="C632" s="180"/>
      <c r="D632" s="180"/>
      <c r="E632" s="180"/>
      <c r="F632" s="180"/>
      <c r="G632" s="180"/>
      <c r="H632" s="180"/>
    </row>
    <row r="633" spans="1:8" ht="12.75">
      <c r="A633" s="181"/>
      <c r="B633" s="180"/>
      <c r="C633" s="180"/>
      <c r="D633" s="180"/>
      <c r="E633" s="180"/>
      <c r="F633" s="180"/>
      <c r="G633" s="180"/>
      <c r="H633" s="180"/>
    </row>
    <row r="634" spans="1:8" ht="12.75">
      <c r="A634" s="181"/>
      <c r="B634" s="180"/>
      <c r="C634" s="180"/>
      <c r="D634" s="180"/>
      <c r="E634" s="180"/>
      <c r="F634" s="180"/>
      <c r="G634" s="180"/>
      <c r="H634" s="180"/>
    </row>
    <row r="635" spans="1:8" ht="12.75">
      <c r="A635" s="181"/>
      <c r="B635" s="180"/>
      <c r="C635" s="180"/>
      <c r="D635" s="180"/>
      <c r="E635" s="180"/>
      <c r="F635" s="180"/>
      <c r="G635" s="180"/>
      <c r="H635" s="180"/>
    </row>
    <row r="636" spans="1:8" ht="12.75">
      <c r="A636" s="181"/>
      <c r="B636" s="180"/>
      <c r="C636" s="180"/>
      <c r="D636" s="180"/>
      <c r="E636" s="180"/>
      <c r="F636" s="180"/>
      <c r="G636" s="180"/>
      <c r="H636" s="180"/>
    </row>
    <row r="637" spans="1:8" ht="12.75">
      <c r="A637" s="181"/>
      <c r="B637" s="180"/>
      <c r="C637" s="180"/>
      <c r="D637" s="180"/>
      <c r="E637" s="180"/>
      <c r="F637" s="180"/>
      <c r="G637" s="180"/>
      <c r="H637" s="180"/>
    </row>
    <row r="638" spans="1:8" ht="12.75">
      <c r="A638" s="181"/>
      <c r="B638" s="180"/>
      <c r="C638" s="180"/>
      <c r="D638" s="180"/>
      <c r="E638" s="180"/>
      <c r="F638" s="180"/>
      <c r="G638" s="180"/>
      <c r="H638" s="180"/>
    </row>
    <row r="639" spans="1:8" ht="12.75">
      <c r="A639" s="181"/>
      <c r="B639" s="180"/>
      <c r="C639" s="180"/>
      <c r="D639" s="180"/>
      <c r="E639" s="180"/>
      <c r="F639" s="180"/>
      <c r="G639" s="180"/>
      <c r="H639" s="180"/>
    </row>
    <row r="640" spans="1:8" ht="12.75">
      <c r="A640" s="181"/>
      <c r="B640" s="180"/>
      <c r="C640" s="180"/>
      <c r="D640" s="180"/>
      <c r="E640" s="180"/>
      <c r="F640" s="180"/>
      <c r="G640" s="180"/>
      <c r="H640" s="180"/>
    </row>
    <row r="641" spans="1:8" ht="12.75">
      <c r="A641" s="181"/>
      <c r="B641" s="180"/>
      <c r="C641" s="180"/>
      <c r="D641" s="180"/>
      <c r="E641" s="180"/>
      <c r="F641" s="180"/>
      <c r="G641" s="180"/>
      <c r="H641" s="180"/>
    </row>
    <row r="642" spans="1:8" ht="12.75">
      <c r="A642" s="181"/>
      <c r="B642" s="180"/>
      <c r="C642" s="180"/>
      <c r="D642" s="180"/>
      <c r="E642" s="180"/>
      <c r="F642" s="180"/>
      <c r="G642" s="180"/>
      <c r="H642" s="180"/>
    </row>
    <row r="643" spans="1:8" ht="12.75">
      <c r="A643" s="181"/>
      <c r="B643" s="180"/>
      <c r="C643" s="180"/>
      <c r="D643" s="180"/>
      <c r="E643" s="180"/>
      <c r="F643" s="180"/>
      <c r="G643" s="180"/>
      <c r="H643" s="180"/>
    </row>
    <row r="644" spans="1:8" ht="12.75">
      <c r="A644" s="181"/>
      <c r="B644" s="180"/>
      <c r="C644" s="180"/>
      <c r="D644" s="180"/>
      <c r="E644" s="180"/>
      <c r="F644" s="180"/>
      <c r="G644" s="180"/>
      <c r="H644" s="180"/>
    </row>
    <row r="645" spans="1:8" ht="12.75">
      <c r="A645" s="181"/>
      <c r="B645" s="180"/>
      <c r="C645" s="180"/>
      <c r="D645" s="180"/>
      <c r="E645" s="180"/>
      <c r="F645" s="180"/>
      <c r="G645" s="180"/>
      <c r="H645" s="180"/>
    </row>
    <row r="646" spans="1:8" ht="12.75">
      <c r="A646" s="181"/>
      <c r="B646" s="180"/>
      <c r="C646" s="180"/>
      <c r="D646" s="180"/>
      <c r="E646" s="180"/>
      <c r="F646" s="180"/>
      <c r="G646" s="180"/>
      <c r="H646" s="180"/>
    </row>
    <row r="647" spans="1:8" ht="12.75">
      <c r="A647" s="181"/>
      <c r="B647" s="180"/>
      <c r="C647" s="180"/>
      <c r="D647" s="180"/>
      <c r="E647" s="180"/>
      <c r="F647" s="180"/>
      <c r="G647" s="180"/>
      <c r="H647" s="180"/>
    </row>
    <row r="648" spans="1:8" ht="12.75">
      <c r="A648" s="181"/>
      <c r="B648" s="180"/>
      <c r="C648" s="180"/>
      <c r="D648" s="180"/>
      <c r="E648" s="180"/>
      <c r="F648" s="180"/>
      <c r="G648" s="180"/>
      <c r="H648" s="180"/>
    </row>
    <row r="649" spans="1:8" ht="12.75">
      <c r="A649" s="181"/>
      <c r="B649" s="180"/>
      <c r="C649" s="180"/>
      <c r="D649" s="180"/>
      <c r="E649" s="180"/>
      <c r="F649" s="180"/>
      <c r="G649" s="180"/>
      <c r="H649" s="180"/>
    </row>
    <row r="650" spans="1:8" ht="12.75">
      <c r="A650" s="181"/>
      <c r="B650" s="180"/>
      <c r="C650" s="180"/>
      <c r="D650" s="180"/>
      <c r="E650" s="180"/>
      <c r="F650" s="180"/>
      <c r="G650" s="180"/>
      <c r="H650" s="180"/>
    </row>
    <row r="651" spans="1:8" ht="12.75">
      <c r="A651" s="181"/>
      <c r="B651" s="180"/>
      <c r="C651" s="180"/>
      <c r="D651" s="180"/>
      <c r="E651" s="180"/>
      <c r="F651" s="180"/>
      <c r="G651" s="180"/>
      <c r="H651" s="180"/>
    </row>
    <row r="652" spans="1:8" ht="12.75">
      <c r="A652" s="181"/>
      <c r="B652" s="180"/>
      <c r="C652" s="180"/>
      <c r="D652" s="180"/>
      <c r="E652" s="180"/>
      <c r="F652" s="180"/>
      <c r="G652" s="180"/>
      <c r="H652" s="180"/>
    </row>
    <row r="653" spans="1:8" ht="12.75">
      <c r="A653" s="181"/>
      <c r="B653" s="180"/>
      <c r="C653" s="180"/>
      <c r="D653" s="180"/>
      <c r="E653" s="180"/>
      <c r="F653" s="180"/>
      <c r="G653" s="180"/>
      <c r="H653" s="180"/>
    </row>
    <row r="654" spans="1:8" ht="12.75">
      <c r="A654" s="181"/>
      <c r="B654" s="180"/>
      <c r="C654" s="180"/>
      <c r="D654" s="180"/>
      <c r="E654" s="180"/>
      <c r="F654" s="180"/>
      <c r="G654" s="180"/>
      <c r="H654" s="180"/>
    </row>
    <row r="655" spans="1:8" ht="12.75">
      <c r="A655" s="181"/>
      <c r="B655" s="180"/>
      <c r="C655" s="180"/>
      <c r="D655" s="180"/>
      <c r="E655" s="180"/>
      <c r="F655" s="180"/>
      <c r="G655" s="180"/>
      <c r="H655" s="180"/>
    </row>
    <row r="656" spans="1:8" ht="12.75">
      <c r="A656" s="181"/>
      <c r="B656" s="180"/>
      <c r="C656" s="180"/>
      <c r="D656" s="180"/>
      <c r="E656" s="180"/>
      <c r="F656" s="180"/>
      <c r="G656" s="180"/>
      <c r="H656" s="180"/>
    </row>
    <row r="657" spans="1:8" ht="12.75">
      <c r="A657" s="181"/>
      <c r="B657" s="180"/>
      <c r="C657" s="180"/>
      <c r="D657" s="180"/>
      <c r="E657" s="180"/>
      <c r="F657" s="180"/>
      <c r="G657" s="180"/>
      <c r="H657" s="180"/>
    </row>
    <row r="658" spans="1:8" ht="12.75">
      <c r="A658" s="181"/>
      <c r="B658" s="180"/>
      <c r="C658" s="180"/>
      <c r="D658" s="180"/>
      <c r="E658" s="180"/>
      <c r="F658" s="180"/>
      <c r="G658" s="180"/>
      <c r="H658" s="180"/>
    </row>
    <row r="659" spans="1:8" ht="12.75">
      <c r="A659" s="181"/>
      <c r="B659" s="180"/>
      <c r="C659" s="180"/>
      <c r="D659" s="180"/>
      <c r="E659" s="180"/>
      <c r="F659" s="180"/>
      <c r="G659" s="180"/>
      <c r="H659" s="180"/>
    </row>
    <row r="660" spans="1:8" ht="12.75">
      <c r="A660" s="181"/>
      <c r="B660" s="180"/>
      <c r="C660" s="180"/>
      <c r="D660" s="180"/>
      <c r="E660" s="180"/>
      <c r="F660" s="180"/>
      <c r="G660" s="180"/>
      <c r="H660" s="180"/>
    </row>
    <row r="661" spans="1:8" ht="12.75">
      <c r="A661" s="181"/>
      <c r="B661" s="180"/>
      <c r="C661" s="180"/>
      <c r="D661" s="180"/>
      <c r="E661" s="180"/>
      <c r="F661" s="180"/>
      <c r="G661" s="180"/>
      <c r="H661" s="180"/>
    </row>
    <row r="662" spans="1:8" ht="12.75">
      <c r="A662" s="181"/>
      <c r="B662" s="180"/>
      <c r="C662" s="180"/>
      <c r="D662" s="180"/>
      <c r="E662" s="180"/>
      <c r="F662" s="180"/>
      <c r="G662" s="180"/>
      <c r="H662" s="180"/>
    </row>
    <row r="663" spans="1:8" ht="12.75">
      <c r="A663" s="181"/>
      <c r="B663" s="180"/>
      <c r="C663" s="180"/>
      <c r="D663" s="180"/>
      <c r="E663" s="180"/>
      <c r="F663" s="180"/>
      <c r="G663" s="180"/>
      <c r="H663" s="180"/>
    </row>
    <row r="664" spans="1:8" ht="12.75">
      <c r="A664" s="181"/>
      <c r="B664" s="180"/>
      <c r="C664" s="180"/>
      <c r="D664" s="180"/>
      <c r="E664" s="180"/>
      <c r="F664" s="180"/>
      <c r="G664" s="180"/>
      <c r="H664" s="180"/>
    </row>
    <row r="665" spans="1:8" ht="12.75">
      <c r="A665" s="181"/>
      <c r="B665" s="180"/>
      <c r="C665" s="180"/>
      <c r="D665" s="180"/>
      <c r="E665" s="180"/>
      <c r="F665" s="180"/>
      <c r="G665" s="180"/>
      <c r="H665" s="180"/>
    </row>
    <row r="666" spans="1:8" ht="12.75">
      <c r="A666" s="181"/>
      <c r="B666" s="180"/>
      <c r="C666" s="180"/>
      <c r="D666" s="180"/>
      <c r="E666" s="180"/>
      <c r="F666" s="180"/>
      <c r="G666" s="180"/>
      <c r="H666" s="180"/>
    </row>
    <row r="667" spans="1:8" ht="12.75">
      <c r="A667" s="181"/>
      <c r="B667" s="180"/>
      <c r="C667" s="180"/>
      <c r="D667" s="180"/>
      <c r="E667" s="180"/>
      <c r="F667" s="180"/>
      <c r="G667" s="180"/>
      <c r="H667" s="180"/>
    </row>
    <row r="668" spans="1:8" ht="12.75">
      <c r="A668" s="181"/>
      <c r="B668" s="180"/>
      <c r="C668" s="180"/>
      <c r="D668" s="180"/>
      <c r="E668" s="180"/>
      <c r="F668" s="180"/>
      <c r="G668" s="180"/>
      <c r="H668" s="180"/>
    </row>
    <row r="669" spans="1:8" ht="12.75">
      <c r="A669" s="181"/>
      <c r="B669" s="180"/>
      <c r="C669" s="180"/>
      <c r="D669" s="180"/>
      <c r="E669" s="180"/>
      <c r="F669" s="180"/>
      <c r="G669" s="180"/>
      <c r="H669" s="180"/>
    </row>
    <row r="670" spans="1:8" ht="12.75">
      <c r="A670" s="181"/>
      <c r="B670" s="180"/>
      <c r="C670" s="180"/>
      <c r="D670" s="180"/>
      <c r="E670" s="180"/>
      <c r="F670" s="180"/>
      <c r="G670" s="180"/>
      <c r="H670" s="180"/>
    </row>
    <row r="671" spans="1:8" ht="12.75">
      <c r="A671" s="181"/>
      <c r="B671" s="180"/>
      <c r="C671" s="180"/>
      <c r="D671" s="180"/>
      <c r="E671" s="180"/>
      <c r="F671" s="180"/>
      <c r="G671" s="180"/>
      <c r="H671" s="180"/>
    </row>
    <row r="672" spans="1:8" ht="12.75">
      <c r="A672" s="181"/>
      <c r="B672" s="180"/>
      <c r="C672" s="180"/>
      <c r="D672" s="180"/>
      <c r="E672" s="180"/>
      <c r="F672" s="180"/>
      <c r="G672" s="180"/>
      <c r="H672" s="180"/>
    </row>
    <row r="673" spans="1:8" ht="12.75">
      <c r="A673" s="181"/>
      <c r="B673" s="180"/>
      <c r="C673" s="180"/>
      <c r="D673" s="180"/>
      <c r="E673" s="180"/>
      <c r="F673" s="180"/>
      <c r="G673" s="180"/>
      <c r="H673" s="180"/>
    </row>
    <row r="674" spans="1:8" ht="12.75">
      <c r="A674" s="181"/>
      <c r="B674" s="180"/>
      <c r="C674" s="180"/>
      <c r="D674" s="180"/>
      <c r="E674" s="180"/>
      <c r="F674" s="180"/>
      <c r="G674" s="180"/>
      <c r="H674" s="180"/>
    </row>
    <row r="675" spans="1:8" ht="12.75">
      <c r="A675" s="181"/>
      <c r="B675" s="180"/>
      <c r="C675" s="180"/>
      <c r="D675" s="180"/>
      <c r="E675" s="180"/>
      <c r="F675" s="180"/>
      <c r="G675" s="180"/>
      <c r="H675" s="180"/>
    </row>
    <row r="676" spans="1:8" ht="12.75">
      <c r="A676" s="181"/>
      <c r="B676" s="180"/>
      <c r="C676" s="180"/>
      <c r="D676" s="180"/>
      <c r="E676" s="180"/>
      <c r="F676" s="180"/>
      <c r="G676" s="180"/>
      <c r="H676" s="180"/>
    </row>
    <row r="677" spans="1:8" ht="12.75">
      <c r="A677" s="181"/>
      <c r="B677" s="180"/>
      <c r="C677" s="180"/>
      <c r="D677" s="180"/>
      <c r="E677" s="180"/>
      <c r="F677" s="180"/>
      <c r="G677" s="180"/>
      <c r="H677" s="180"/>
    </row>
    <row r="678" spans="1:8" ht="12.75">
      <c r="A678" s="181"/>
      <c r="B678" s="180"/>
      <c r="C678" s="180"/>
      <c r="D678" s="180"/>
      <c r="E678" s="180"/>
      <c r="F678" s="180"/>
      <c r="G678" s="180"/>
      <c r="H678" s="180"/>
    </row>
    <row r="679" spans="1:8" ht="12.75">
      <c r="A679" s="181"/>
      <c r="B679" s="180"/>
      <c r="C679" s="180"/>
      <c r="D679" s="180"/>
      <c r="E679" s="180"/>
      <c r="F679" s="180"/>
      <c r="G679" s="180"/>
      <c r="H679" s="180"/>
    </row>
    <row r="680" spans="1:8" ht="12.75">
      <c r="A680" s="181"/>
      <c r="B680" s="180"/>
      <c r="C680" s="180"/>
      <c r="D680" s="180"/>
      <c r="E680" s="180"/>
      <c r="F680" s="180"/>
      <c r="G680" s="180"/>
      <c r="H680" s="180"/>
    </row>
    <row r="681" spans="1:8" ht="12.75">
      <c r="A681" s="181"/>
      <c r="B681" s="180"/>
      <c r="C681" s="180"/>
      <c r="D681" s="180"/>
      <c r="E681" s="180"/>
      <c r="F681" s="180"/>
      <c r="G681" s="180"/>
      <c r="H681" s="180"/>
    </row>
    <row r="682" spans="1:8" ht="12.75">
      <c r="A682" s="181"/>
      <c r="B682" s="180"/>
      <c r="C682" s="180"/>
      <c r="D682" s="180"/>
      <c r="E682" s="180"/>
      <c r="F682" s="180"/>
      <c r="G682" s="180"/>
      <c r="H682" s="180"/>
    </row>
    <row r="683" spans="1:8" ht="12.75">
      <c r="A683" s="181"/>
      <c r="B683" s="180"/>
      <c r="C683" s="180"/>
      <c r="D683" s="180"/>
      <c r="E683" s="180"/>
      <c r="F683" s="180"/>
      <c r="G683" s="180"/>
      <c r="H683" s="180"/>
    </row>
    <row r="684" spans="1:8" ht="12.75">
      <c r="A684" s="181"/>
      <c r="B684" s="180"/>
      <c r="C684" s="180"/>
      <c r="D684" s="180"/>
      <c r="E684" s="180"/>
      <c r="F684" s="180"/>
      <c r="G684" s="180"/>
      <c r="H684" s="180"/>
    </row>
    <row r="685" spans="1:8" ht="12.75">
      <c r="A685" s="181"/>
      <c r="B685" s="180"/>
      <c r="C685" s="180"/>
      <c r="D685" s="180"/>
      <c r="E685" s="180"/>
      <c r="F685" s="180"/>
      <c r="G685" s="180"/>
      <c r="H685" s="180"/>
    </row>
    <row r="686" spans="1:8" ht="12.75">
      <c r="A686" s="181"/>
      <c r="B686" s="180"/>
      <c r="C686" s="180"/>
      <c r="D686" s="180"/>
      <c r="E686" s="180"/>
      <c r="F686" s="180"/>
      <c r="G686" s="180"/>
      <c r="H686" s="180"/>
    </row>
    <row r="687" spans="1:8" ht="12.75">
      <c r="A687" s="181"/>
      <c r="B687" s="180"/>
      <c r="C687" s="180"/>
      <c r="D687" s="180"/>
      <c r="E687" s="180"/>
      <c r="F687" s="180"/>
      <c r="G687" s="180"/>
      <c r="H687" s="180"/>
    </row>
    <row r="688" spans="1:8" ht="12.75">
      <c r="A688" s="181"/>
      <c r="B688" s="180"/>
      <c r="C688" s="180"/>
      <c r="D688" s="180"/>
      <c r="E688" s="180"/>
      <c r="F688" s="180"/>
      <c r="G688" s="180"/>
      <c r="H688" s="180"/>
    </row>
    <row r="689" spans="1:8" ht="12.75">
      <c r="A689" s="181"/>
      <c r="B689" s="180"/>
      <c r="C689" s="180"/>
      <c r="D689" s="180"/>
      <c r="E689" s="180"/>
      <c r="F689" s="180"/>
      <c r="G689" s="180"/>
      <c r="H689" s="180"/>
    </row>
    <row r="690" spans="1:8" ht="12.75">
      <c r="A690" s="181"/>
      <c r="B690" s="180"/>
      <c r="C690" s="180"/>
      <c r="D690" s="180"/>
      <c r="E690" s="180"/>
      <c r="F690" s="180"/>
      <c r="G690" s="180"/>
      <c r="H690" s="180"/>
    </row>
    <row r="691" spans="1:8" ht="12.75">
      <c r="A691" s="181"/>
      <c r="B691" s="180"/>
      <c r="C691" s="180"/>
      <c r="D691" s="180"/>
      <c r="E691" s="180"/>
      <c r="F691" s="180"/>
      <c r="G691" s="180"/>
      <c r="H691" s="180"/>
    </row>
    <row r="692" spans="1:8" ht="12.75">
      <c r="A692" s="181"/>
      <c r="B692" s="180"/>
      <c r="C692" s="180"/>
      <c r="D692" s="180"/>
      <c r="E692" s="180"/>
      <c r="F692" s="180"/>
      <c r="G692" s="180"/>
      <c r="H692" s="180"/>
    </row>
    <row r="693" spans="1:8" ht="12.75">
      <c r="A693" s="181"/>
      <c r="B693" s="180"/>
      <c r="C693" s="180"/>
      <c r="D693" s="180"/>
      <c r="E693" s="180"/>
      <c r="F693" s="180"/>
      <c r="G693" s="180"/>
      <c r="H693" s="180"/>
    </row>
    <row r="694" spans="1:8" ht="12.75">
      <c r="A694" s="181"/>
      <c r="B694" s="180"/>
      <c r="C694" s="180"/>
      <c r="D694" s="180"/>
      <c r="E694" s="180"/>
      <c r="F694" s="180"/>
      <c r="G694" s="180"/>
      <c r="H694" s="180"/>
    </row>
    <row r="695" spans="1:8" ht="12.75">
      <c r="A695" s="181"/>
      <c r="B695" s="180"/>
      <c r="C695" s="180"/>
      <c r="D695" s="180"/>
      <c r="E695" s="180"/>
      <c r="F695" s="180"/>
      <c r="G695" s="180"/>
      <c r="H695" s="180"/>
    </row>
    <row r="696" spans="1:8" ht="12.75">
      <c r="A696" s="181"/>
      <c r="B696" s="180"/>
      <c r="C696" s="180"/>
      <c r="D696" s="180"/>
      <c r="E696" s="180"/>
      <c r="F696" s="180"/>
      <c r="G696" s="180"/>
      <c r="H696" s="180"/>
    </row>
    <row r="697" spans="1:8" ht="12.75">
      <c r="A697" s="181"/>
      <c r="B697" s="180"/>
      <c r="C697" s="180"/>
      <c r="D697" s="180"/>
      <c r="E697" s="180"/>
      <c r="F697" s="180"/>
      <c r="G697" s="180"/>
      <c r="H697" s="180"/>
    </row>
    <row r="698" spans="1:8" ht="12.75">
      <c r="A698" s="181"/>
      <c r="B698" s="180"/>
      <c r="C698" s="180"/>
      <c r="D698" s="180"/>
      <c r="E698" s="180"/>
      <c r="F698" s="180"/>
      <c r="G698" s="180"/>
      <c r="H698" s="180"/>
    </row>
    <row r="699" spans="1:8" ht="12.75">
      <c r="A699" s="181"/>
      <c r="B699" s="180"/>
      <c r="C699" s="180"/>
      <c r="D699" s="180"/>
      <c r="E699" s="180"/>
      <c r="F699" s="180"/>
      <c r="G699" s="180"/>
      <c r="H699" s="180"/>
    </row>
    <row r="700" spans="1:8" ht="12.75">
      <c r="A700" s="181"/>
      <c r="B700" s="180"/>
      <c r="C700" s="180"/>
      <c r="D700" s="180"/>
      <c r="E700" s="180"/>
      <c r="F700" s="180"/>
      <c r="G700" s="180"/>
      <c r="H700" s="180"/>
    </row>
    <row r="701" spans="1:8" ht="12.75">
      <c r="A701" s="181"/>
      <c r="B701" s="180"/>
      <c r="C701" s="180"/>
      <c r="D701" s="180"/>
      <c r="E701" s="180"/>
      <c r="F701" s="180"/>
      <c r="G701" s="180"/>
      <c r="H701" s="180"/>
    </row>
    <row r="702" spans="1:8" ht="12.75">
      <c r="A702" s="181"/>
      <c r="B702" s="180"/>
      <c r="C702" s="180"/>
      <c r="D702" s="180"/>
      <c r="E702" s="180"/>
      <c r="F702" s="180"/>
      <c r="G702" s="180"/>
      <c r="H702" s="180"/>
    </row>
    <row r="703" spans="1:8" ht="12.75">
      <c r="A703" s="181"/>
      <c r="B703" s="180"/>
      <c r="C703" s="180"/>
      <c r="D703" s="180"/>
      <c r="E703" s="180"/>
      <c r="F703" s="180"/>
      <c r="G703" s="180"/>
      <c r="H703" s="180"/>
    </row>
    <row r="704" spans="1:8" ht="12.75">
      <c r="A704" s="181"/>
      <c r="B704" s="180"/>
      <c r="C704" s="180"/>
      <c r="D704" s="180"/>
      <c r="E704" s="180"/>
      <c r="F704" s="180"/>
      <c r="G704" s="180"/>
      <c r="H704" s="180"/>
    </row>
    <row r="705" spans="1:8" ht="12.75">
      <c r="A705" s="181"/>
      <c r="B705" s="180"/>
      <c r="C705" s="180"/>
      <c r="D705" s="180"/>
      <c r="E705" s="180"/>
      <c r="F705" s="180"/>
      <c r="G705" s="180"/>
      <c r="H705" s="180"/>
    </row>
    <row r="706" spans="1:8" ht="12.75">
      <c r="A706" s="181"/>
      <c r="B706" s="180"/>
      <c r="C706" s="180"/>
      <c r="D706" s="180"/>
      <c r="E706" s="180"/>
      <c r="F706" s="180"/>
      <c r="G706" s="180"/>
      <c r="H706" s="180"/>
    </row>
    <row r="707" spans="1:8" ht="12.75">
      <c r="A707" s="181"/>
      <c r="B707" s="180"/>
      <c r="C707" s="180"/>
      <c r="D707" s="180"/>
      <c r="E707" s="180"/>
      <c r="F707" s="180"/>
      <c r="G707" s="180"/>
      <c r="H707" s="180"/>
    </row>
    <row r="708" spans="1:8" ht="12.75">
      <c r="A708" s="181"/>
      <c r="B708" s="180"/>
      <c r="C708" s="180"/>
      <c r="D708" s="180"/>
      <c r="E708" s="180"/>
      <c r="F708" s="180"/>
      <c r="G708" s="180"/>
      <c r="H708" s="180"/>
    </row>
    <row r="709" spans="1:8" ht="12.75">
      <c r="A709" s="181"/>
      <c r="B709" s="180"/>
      <c r="C709" s="180"/>
      <c r="D709" s="180"/>
      <c r="E709" s="180"/>
      <c r="F709" s="180"/>
      <c r="G709" s="180"/>
      <c r="H709" s="180"/>
    </row>
    <row r="710" spans="1:8" ht="12.75">
      <c r="A710" s="181"/>
      <c r="B710" s="180"/>
      <c r="C710" s="180"/>
      <c r="D710" s="180"/>
      <c r="E710" s="180"/>
      <c r="F710" s="180"/>
      <c r="G710" s="180"/>
      <c r="H710" s="180"/>
    </row>
    <row r="711" spans="1:8" ht="12.75">
      <c r="A711" s="181"/>
      <c r="B711" s="180"/>
      <c r="C711" s="180"/>
      <c r="D711" s="180"/>
      <c r="E711" s="180"/>
      <c r="F711" s="180"/>
      <c r="G711" s="180"/>
      <c r="H711" s="180"/>
    </row>
    <row r="712" spans="1:8" ht="12.75">
      <c r="A712" s="181"/>
      <c r="B712" s="180"/>
      <c r="C712" s="180"/>
      <c r="D712" s="180"/>
      <c r="E712" s="180"/>
      <c r="F712" s="180"/>
      <c r="G712" s="180"/>
      <c r="H712" s="180"/>
    </row>
    <row r="713" spans="1:8" ht="12.75">
      <c r="A713" s="181"/>
      <c r="B713" s="180"/>
      <c r="C713" s="180"/>
      <c r="D713" s="180"/>
      <c r="E713" s="180"/>
      <c r="F713" s="180"/>
      <c r="G713" s="180"/>
      <c r="H713" s="180"/>
    </row>
    <row r="714" spans="1:8" ht="12.75">
      <c r="A714" s="181"/>
      <c r="B714" s="180"/>
      <c r="C714" s="180"/>
      <c r="D714" s="180"/>
      <c r="E714" s="180"/>
      <c r="F714" s="180"/>
      <c r="G714" s="180"/>
      <c r="H714" s="180"/>
    </row>
    <row r="715" spans="1:8" ht="12.75">
      <c r="A715" s="181"/>
      <c r="B715" s="180"/>
      <c r="C715" s="180"/>
      <c r="D715" s="180"/>
      <c r="E715" s="180"/>
      <c r="F715" s="180"/>
      <c r="G715" s="180"/>
      <c r="H715" s="180"/>
    </row>
    <row r="716" spans="1:8" ht="12.75">
      <c r="A716" s="181"/>
      <c r="B716" s="180"/>
      <c r="C716" s="180"/>
      <c r="D716" s="180"/>
      <c r="E716" s="180"/>
      <c r="F716" s="180"/>
      <c r="G716" s="180"/>
      <c r="H716" s="180"/>
    </row>
    <row r="717" spans="1:8" ht="12.75">
      <c r="A717" s="181"/>
      <c r="B717" s="180"/>
      <c r="C717" s="180"/>
      <c r="D717" s="180"/>
      <c r="E717" s="180"/>
      <c r="F717" s="180"/>
      <c r="G717" s="180"/>
      <c r="H717" s="180"/>
    </row>
    <row r="718" spans="1:8" ht="12.75">
      <c r="A718" s="181"/>
      <c r="B718" s="180"/>
      <c r="C718" s="180"/>
      <c r="D718" s="180"/>
      <c r="E718" s="180"/>
      <c r="F718" s="180"/>
      <c r="G718" s="180"/>
      <c r="H718" s="180"/>
    </row>
    <row r="719" spans="1:8" ht="12.75">
      <c r="A719" s="181"/>
      <c r="B719" s="180"/>
      <c r="C719" s="180"/>
      <c r="D719" s="180"/>
      <c r="E719" s="180"/>
      <c r="F719" s="180"/>
      <c r="G719" s="180"/>
      <c r="H719" s="180"/>
    </row>
    <row r="720" spans="1:8" ht="12.75">
      <c r="A720" s="181"/>
      <c r="B720" s="180"/>
      <c r="C720" s="180"/>
      <c r="D720" s="180"/>
      <c r="E720" s="180"/>
      <c r="F720" s="180"/>
      <c r="G720" s="180"/>
      <c r="H720" s="180"/>
    </row>
    <row r="721" spans="1:8" ht="12.75">
      <c r="A721" s="181"/>
      <c r="B721" s="180"/>
      <c r="C721" s="180"/>
      <c r="D721" s="180"/>
      <c r="E721" s="180"/>
      <c r="F721" s="180"/>
      <c r="G721" s="180"/>
      <c r="H721" s="180"/>
    </row>
    <row r="722" spans="1:8" ht="12.75">
      <c r="A722" s="181"/>
      <c r="B722" s="180"/>
      <c r="C722" s="180"/>
      <c r="D722" s="180"/>
      <c r="E722" s="180"/>
      <c r="F722" s="180"/>
      <c r="G722" s="180"/>
      <c r="H722" s="180"/>
    </row>
    <row r="723" spans="1:8" ht="12.75">
      <c r="A723" s="181"/>
      <c r="B723" s="180"/>
      <c r="C723" s="180"/>
      <c r="D723" s="180"/>
      <c r="E723" s="180"/>
      <c r="F723" s="180"/>
      <c r="G723" s="180"/>
      <c r="H723" s="180"/>
    </row>
    <row r="724" spans="1:8" ht="12.75">
      <c r="A724" s="181"/>
      <c r="B724" s="180"/>
      <c r="C724" s="180"/>
      <c r="D724" s="180"/>
      <c r="E724" s="180"/>
      <c r="F724" s="180"/>
      <c r="G724" s="180"/>
      <c r="H724" s="180"/>
    </row>
    <row r="725" spans="1:8" ht="12.75">
      <c r="A725" s="181"/>
      <c r="B725" s="180"/>
      <c r="C725" s="180"/>
      <c r="D725" s="180"/>
      <c r="E725" s="180"/>
      <c r="F725" s="180"/>
      <c r="G725" s="180"/>
      <c r="H725" s="180"/>
    </row>
    <row r="726" spans="1:8" ht="12.75">
      <c r="A726" s="181"/>
      <c r="B726" s="180"/>
      <c r="C726" s="180"/>
      <c r="D726" s="180"/>
      <c r="E726" s="180"/>
      <c r="F726" s="180"/>
      <c r="G726" s="180"/>
      <c r="H726" s="180"/>
    </row>
    <row r="727" spans="1:8" ht="12.75">
      <c r="A727" s="181"/>
      <c r="B727" s="180"/>
      <c r="C727" s="180"/>
      <c r="D727" s="180"/>
      <c r="E727" s="180"/>
      <c r="F727" s="180"/>
      <c r="G727" s="180"/>
      <c r="H727" s="180"/>
    </row>
    <row r="728" spans="1:8" ht="12.75">
      <c r="A728" s="181"/>
      <c r="B728" s="180"/>
      <c r="C728" s="180"/>
      <c r="D728" s="180"/>
      <c r="E728" s="180"/>
      <c r="F728" s="180"/>
      <c r="G728" s="180"/>
      <c r="H728" s="180"/>
    </row>
    <row r="729" spans="1:8" ht="12.75">
      <c r="A729" s="181"/>
      <c r="B729" s="180"/>
      <c r="C729" s="180"/>
      <c r="D729" s="180"/>
      <c r="E729" s="180"/>
      <c r="F729" s="180"/>
      <c r="G729" s="180"/>
      <c r="H729" s="180"/>
    </row>
    <row r="730" spans="1:8" ht="12.75">
      <c r="A730" s="181"/>
      <c r="B730" s="180"/>
      <c r="C730" s="180"/>
      <c r="D730" s="180"/>
      <c r="E730" s="180"/>
      <c r="F730" s="180"/>
      <c r="G730" s="180"/>
      <c r="H730" s="180"/>
    </row>
    <row r="731" spans="1:8" ht="12.75">
      <c r="A731" s="181"/>
      <c r="B731" s="180"/>
      <c r="C731" s="180"/>
      <c r="D731" s="180"/>
      <c r="E731" s="180"/>
      <c r="F731" s="180"/>
      <c r="G731" s="180"/>
      <c r="H731" s="180"/>
    </row>
    <row r="732" spans="1:8" ht="12.75">
      <c r="A732" s="181"/>
      <c r="B732" s="180"/>
      <c r="C732" s="180"/>
      <c r="D732" s="180"/>
      <c r="E732" s="180"/>
      <c r="F732" s="180"/>
      <c r="G732" s="180"/>
      <c r="H732" s="180"/>
    </row>
    <row r="733" spans="1:8" ht="12.75">
      <c r="A733" s="181"/>
      <c r="B733" s="180"/>
      <c r="C733" s="180"/>
      <c r="D733" s="180"/>
      <c r="E733" s="180"/>
      <c r="F733" s="180"/>
      <c r="G733" s="180"/>
      <c r="H733" s="180"/>
    </row>
    <row r="734" spans="1:8" ht="12.75">
      <c r="A734" s="181"/>
      <c r="B734" s="180"/>
      <c r="C734" s="180"/>
      <c r="D734" s="180"/>
      <c r="E734" s="180"/>
      <c r="F734" s="180"/>
      <c r="G734" s="180"/>
      <c r="H734" s="180"/>
    </row>
    <row r="735" spans="1:8" ht="12.75">
      <c r="A735" s="181"/>
      <c r="B735" s="180"/>
      <c r="C735" s="180"/>
      <c r="D735" s="180"/>
      <c r="E735" s="180"/>
      <c r="F735" s="180"/>
      <c r="G735" s="180"/>
      <c r="H735" s="180"/>
    </row>
    <row r="736" spans="1:8" ht="12.75">
      <c r="A736" s="181"/>
      <c r="B736" s="180"/>
      <c r="C736" s="180"/>
      <c r="D736" s="180"/>
      <c r="E736" s="180"/>
      <c r="F736" s="180"/>
      <c r="G736" s="180"/>
      <c r="H736" s="180"/>
    </row>
    <row r="737" spans="1:8" ht="12.75">
      <c r="A737" s="181"/>
      <c r="B737" s="180"/>
      <c r="C737" s="180"/>
      <c r="D737" s="180"/>
      <c r="E737" s="180"/>
      <c r="F737" s="180"/>
      <c r="G737" s="180"/>
      <c r="H737" s="180"/>
    </row>
    <row r="738" spans="1:8" ht="12.75">
      <c r="A738" s="181"/>
      <c r="B738" s="180"/>
      <c r="C738" s="180"/>
      <c r="D738" s="180"/>
      <c r="E738" s="180"/>
      <c r="F738" s="180"/>
      <c r="G738" s="180"/>
      <c r="H738" s="180"/>
    </row>
    <row r="739" spans="1:8" ht="12.75">
      <c r="A739" s="181"/>
      <c r="B739" s="180"/>
      <c r="C739" s="180"/>
      <c r="D739" s="180"/>
      <c r="E739" s="180"/>
      <c r="F739" s="180"/>
      <c r="G739" s="180"/>
      <c r="H739" s="180"/>
    </row>
    <row r="740" spans="1:8" ht="12.75">
      <c r="A740" s="181"/>
      <c r="B740" s="180"/>
      <c r="C740" s="180"/>
      <c r="D740" s="180"/>
      <c r="E740" s="180"/>
      <c r="F740" s="180"/>
      <c r="G740" s="180"/>
      <c r="H740" s="180"/>
    </row>
    <row r="741" spans="1:8" ht="12.75">
      <c r="A741" s="181"/>
      <c r="B741" s="180"/>
      <c r="C741" s="180"/>
      <c r="D741" s="180"/>
      <c r="E741" s="180"/>
      <c r="F741" s="180"/>
      <c r="G741" s="180"/>
      <c r="H741" s="180"/>
    </row>
    <row r="742" spans="1:8" ht="12.75">
      <c r="A742" s="181"/>
      <c r="B742" s="180"/>
      <c r="C742" s="180"/>
      <c r="D742" s="180"/>
      <c r="E742" s="180"/>
      <c r="F742" s="180"/>
      <c r="G742" s="180"/>
      <c r="H742" s="180"/>
    </row>
    <row r="743" spans="1:8" ht="12.75">
      <c r="A743" s="181"/>
      <c r="B743" s="180"/>
      <c r="C743" s="180"/>
      <c r="D743" s="180"/>
      <c r="E743" s="180"/>
      <c r="F743" s="180"/>
      <c r="G743" s="180"/>
      <c r="H743" s="180"/>
    </row>
    <row r="744" spans="1:8" ht="12.75">
      <c r="A744" s="181"/>
      <c r="B744" s="180"/>
      <c r="C744" s="180"/>
      <c r="D744" s="180"/>
      <c r="E744" s="180"/>
      <c r="F744" s="180"/>
      <c r="G744" s="180"/>
      <c r="H744" s="180"/>
    </row>
    <row r="745" spans="1:8" ht="12.75">
      <c r="A745" s="181"/>
      <c r="B745" s="180"/>
      <c r="C745" s="180"/>
      <c r="D745" s="180"/>
      <c r="E745" s="180"/>
      <c r="F745" s="180"/>
      <c r="G745" s="180"/>
      <c r="H745" s="180"/>
    </row>
    <row r="746" spans="1:8" ht="12.75">
      <c r="A746" s="181"/>
      <c r="B746" s="180"/>
      <c r="C746" s="180"/>
      <c r="D746" s="180"/>
      <c r="E746" s="180"/>
      <c r="F746" s="180"/>
      <c r="G746" s="180"/>
      <c r="H746" s="180"/>
    </row>
    <row r="747" spans="1:8" ht="12.75">
      <c r="A747" s="181"/>
      <c r="B747" s="180"/>
      <c r="C747" s="180"/>
      <c r="D747" s="180"/>
      <c r="E747" s="180"/>
      <c r="F747" s="180"/>
      <c r="G747" s="180"/>
      <c r="H747" s="180"/>
    </row>
    <row r="748" spans="1:8" ht="12.75">
      <c r="A748" s="181"/>
      <c r="B748" s="180"/>
      <c r="C748" s="180"/>
      <c r="D748" s="180"/>
      <c r="E748" s="180"/>
      <c r="F748" s="180"/>
      <c r="G748" s="180"/>
      <c r="H748" s="180"/>
    </row>
    <row r="749" spans="1:8" ht="12.75">
      <c r="A749" s="181"/>
      <c r="B749" s="180"/>
      <c r="C749" s="180"/>
      <c r="D749" s="180"/>
      <c r="E749" s="180"/>
      <c r="F749" s="180"/>
      <c r="G749" s="180"/>
      <c r="H749" s="180"/>
    </row>
    <row r="750" spans="1:8" ht="12.75">
      <c r="A750" s="181"/>
      <c r="B750" s="180"/>
      <c r="C750" s="180"/>
      <c r="D750" s="180"/>
      <c r="E750" s="180"/>
      <c r="F750" s="180"/>
      <c r="G750" s="180"/>
      <c r="H750" s="180"/>
    </row>
    <row r="751" spans="1:8" ht="12.75">
      <c r="A751" s="181"/>
      <c r="B751" s="180"/>
      <c r="C751" s="180"/>
      <c r="D751" s="180"/>
      <c r="E751" s="180"/>
      <c r="F751" s="180"/>
      <c r="G751" s="180"/>
      <c r="H751" s="180"/>
    </row>
    <row r="752" spans="1:8" ht="12.75">
      <c r="A752" s="181"/>
      <c r="B752" s="180"/>
      <c r="C752" s="180"/>
      <c r="D752" s="180"/>
      <c r="E752" s="180"/>
      <c r="F752" s="180"/>
      <c r="G752" s="180"/>
      <c r="H752" s="180"/>
    </row>
    <row r="753" spans="1:8" ht="12.75">
      <c r="A753" s="181"/>
      <c r="B753" s="180"/>
      <c r="C753" s="180"/>
      <c r="D753" s="180"/>
      <c r="E753" s="180"/>
      <c r="F753" s="180"/>
      <c r="G753" s="180"/>
      <c r="H753" s="180"/>
    </row>
    <row r="754" spans="1:8" ht="12.75">
      <c r="A754" s="181"/>
      <c r="B754" s="180"/>
      <c r="C754" s="180"/>
      <c r="D754" s="180"/>
      <c r="E754" s="180"/>
      <c r="F754" s="180"/>
      <c r="G754" s="180"/>
      <c r="H754" s="180"/>
    </row>
    <row r="755" spans="1:8" ht="12.75">
      <c r="A755" s="181"/>
      <c r="B755" s="180"/>
      <c r="C755" s="180"/>
      <c r="D755" s="180"/>
      <c r="E755" s="180"/>
      <c r="F755" s="180"/>
      <c r="G755" s="180"/>
      <c r="H755" s="180"/>
    </row>
    <row r="756" spans="1:8" ht="12.75">
      <c r="A756" s="181"/>
      <c r="B756" s="180"/>
      <c r="C756" s="180"/>
      <c r="D756" s="180"/>
      <c r="E756" s="180"/>
      <c r="F756" s="180"/>
      <c r="G756" s="180"/>
      <c r="H756" s="180"/>
    </row>
    <row r="757" spans="1:8" ht="12.75">
      <c r="A757" s="181"/>
      <c r="B757" s="180"/>
      <c r="C757" s="180"/>
      <c r="D757" s="180"/>
      <c r="E757" s="180"/>
      <c r="F757" s="180"/>
      <c r="G757" s="180"/>
      <c r="H757" s="180"/>
    </row>
    <row r="758" spans="1:8" ht="12.75">
      <c r="A758" s="181"/>
      <c r="B758" s="180"/>
      <c r="C758" s="180"/>
      <c r="D758" s="180"/>
      <c r="E758" s="180"/>
      <c r="F758" s="180"/>
      <c r="G758" s="180"/>
      <c r="H758" s="180"/>
    </row>
    <row r="759" spans="1:8" ht="12.75">
      <c r="A759" s="181"/>
      <c r="B759" s="180"/>
      <c r="C759" s="180"/>
      <c r="D759" s="180"/>
      <c r="E759" s="180"/>
      <c r="F759" s="180"/>
      <c r="G759" s="180"/>
      <c r="H759" s="180"/>
    </row>
    <row r="760" spans="1:8" ht="12.75">
      <c r="A760" s="181"/>
      <c r="B760" s="180"/>
      <c r="C760" s="180"/>
      <c r="D760" s="180"/>
      <c r="E760" s="180"/>
      <c r="F760" s="180"/>
      <c r="G760" s="180"/>
      <c r="H760" s="180"/>
    </row>
    <row r="761" spans="1:8" ht="12.75">
      <c r="A761" s="181"/>
      <c r="B761" s="180"/>
      <c r="C761" s="180"/>
      <c r="D761" s="180"/>
      <c r="E761" s="180"/>
      <c r="F761" s="180"/>
      <c r="G761" s="180"/>
      <c r="H761" s="180"/>
    </row>
    <row r="762" spans="1:8" ht="12.75">
      <c r="A762" s="181"/>
      <c r="B762" s="180"/>
      <c r="C762" s="180"/>
      <c r="D762" s="180"/>
      <c r="E762" s="180"/>
      <c r="F762" s="180"/>
      <c r="G762" s="180"/>
      <c r="H762" s="180"/>
    </row>
    <row r="763" spans="1:8" ht="12.75">
      <c r="A763" s="181"/>
      <c r="B763" s="180"/>
      <c r="C763" s="180"/>
      <c r="D763" s="180"/>
      <c r="E763" s="180"/>
      <c r="F763" s="180"/>
      <c r="G763" s="180"/>
      <c r="H763" s="180"/>
    </row>
    <row r="764" spans="1:8" ht="12.75">
      <c r="A764" s="181"/>
      <c r="B764" s="180"/>
      <c r="C764" s="180"/>
      <c r="D764" s="180"/>
      <c r="E764" s="180"/>
      <c r="F764" s="180"/>
      <c r="G764" s="180"/>
      <c r="H764" s="180"/>
    </row>
    <row r="765" spans="1:8" ht="12.75">
      <c r="A765" s="181"/>
      <c r="B765" s="180"/>
      <c r="C765" s="180"/>
      <c r="D765" s="180"/>
      <c r="E765" s="180"/>
      <c r="F765" s="180"/>
      <c r="G765" s="180"/>
      <c r="H765" s="180"/>
    </row>
    <row r="766" spans="1:8" ht="12.75">
      <c r="A766" s="181"/>
      <c r="B766" s="180"/>
      <c r="C766" s="180"/>
      <c r="D766" s="180"/>
      <c r="E766" s="180"/>
      <c r="F766" s="180"/>
      <c r="G766" s="180"/>
      <c r="H766" s="180"/>
    </row>
    <row r="767" spans="1:8" ht="12.75">
      <c r="A767" s="181"/>
      <c r="B767" s="180"/>
      <c r="C767" s="180"/>
      <c r="D767" s="180"/>
      <c r="E767" s="180"/>
      <c r="F767" s="180"/>
      <c r="G767" s="180"/>
      <c r="H767" s="180"/>
    </row>
    <row r="768" spans="1:8" ht="12.75">
      <c r="A768" s="181"/>
      <c r="B768" s="180"/>
      <c r="C768" s="180"/>
      <c r="D768" s="180"/>
      <c r="E768" s="180"/>
      <c r="F768" s="180"/>
      <c r="G768" s="180"/>
      <c r="H768" s="180"/>
    </row>
    <row r="769" spans="1:8" ht="12.75">
      <c r="A769" s="181"/>
      <c r="B769" s="180"/>
      <c r="C769" s="180"/>
      <c r="D769" s="180"/>
      <c r="E769" s="180"/>
      <c r="F769" s="180"/>
      <c r="G769" s="180"/>
      <c r="H769" s="180"/>
    </row>
    <row r="770" spans="1:8" ht="12.75">
      <c r="A770" s="181"/>
      <c r="B770" s="180"/>
      <c r="C770" s="180"/>
      <c r="D770" s="180"/>
      <c r="E770" s="180"/>
      <c r="F770" s="180"/>
      <c r="G770" s="180"/>
      <c r="H770" s="180"/>
    </row>
    <row r="771" spans="1:8" ht="12.75">
      <c r="A771" s="181"/>
      <c r="B771" s="180"/>
      <c r="C771" s="180"/>
      <c r="D771" s="180"/>
      <c r="E771" s="180"/>
      <c r="F771" s="180"/>
      <c r="G771" s="180"/>
      <c r="H771" s="180"/>
    </row>
    <row r="772" spans="1:8" ht="12.75">
      <c r="A772" s="181"/>
      <c r="B772" s="180"/>
      <c r="C772" s="180"/>
      <c r="D772" s="180"/>
      <c r="E772" s="180"/>
      <c r="F772" s="180"/>
      <c r="G772" s="180"/>
      <c r="H772" s="180"/>
    </row>
    <row r="773" spans="1:8" ht="12.75">
      <c r="A773" s="181"/>
      <c r="B773" s="180"/>
      <c r="C773" s="180"/>
      <c r="D773" s="180"/>
      <c r="E773" s="180"/>
      <c r="F773" s="180"/>
      <c r="G773" s="180"/>
      <c r="H773" s="180"/>
    </row>
    <row r="774" spans="1:8" ht="12.75">
      <c r="A774" s="181"/>
      <c r="B774" s="180"/>
      <c r="C774" s="180"/>
      <c r="D774" s="180"/>
      <c r="E774" s="180"/>
      <c r="F774" s="180"/>
      <c r="G774" s="180"/>
      <c r="H774" s="180"/>
    </row>
    <row r="775" spans="1:8" ht="12.75">
      <c r="A775" s="181"/>
      <c r="B775" s="180"/>
      <c r="C775" s="180"/>
      <c r="D775" s="180"/>
      <c r="E775" s="180"/>
      <c r="F775" s="180"/>
      <c r="G775" s="180"/>
      <c r="H775" s="180"/>
    </row>
    <row r="776" spans="1:8" ht="12.75">
      <c r="A776" s="181"/>
      <c r="B776" s="180"/>
      <c r="C776" s="180"/>
      <c r="D776" s="180"/>
      <c r="E776" s="180"/>
      <c r="F776" s="180"/>
      <c r="G776" s="180"/>
      <c r="H776" s="180"/>
    </row>
    <row r="777" spans="1:8" ht="12.75">
      <c r="A777" s="181"/>
      <c r="B777" s="180"/>
      <c r="C777" s="180"/>
      <c r="D777" s="180"/>
      <c r="E777" s="180"/>
      <c r="F777" s="180"/>
      <c r="G777" s="180"/>
      <c r="H777" s="180"/>
    </row>
    <row r="778" spans="1:8" ht="12.75">
      <c r="A778" s="181"/>
      <c r="B778" s="180"/>
      <c r="C778" s="180"/>
      <c r="D778" s="180"/>
      <c r="E778" s="180"/>
      <c r="F778" s="180"/>
      <c r="G778" s="180"/>
      <c r="H778" s="180"/>
    </row>
    <row r="779" spans="1:8" ht="12.75">
      <c r="A779" s="181"/>
      <c r="B779" s="180"/>
      <c r="C779" s="180"/>
      <c r="D779" s="180"/>
      <c r="E779" s="180"/>
      <c r="F779" s="180"/>
      <c r="G779" s="180"/>
      <c r="H779" s="180"/>
    </row>
    <row r="780" spans="1:8" ht="12.75">
      <c r="A780" s="181"/>
      <c r="B780" s="180"/>
      <c r="C780" s="180"/>
      <c r="D780" s="180"/>
      <c r="E780" s="180"/>
      <c r="F780" s="180"/>
      <c r="G780" s="180"/>
      <c r="H780" s="180"/>
    </row>
    <row r="781" spans="1:8" ht="12.75">
      <c r="A781" s="181"/>
      <c r="B781" s="180"/>
      <c r="C781" s="180"/>
      <c r="D781" s="180"/>
      <c r="E781" s="180"/>
      <c r="F781" s="180"/>
      <c r="G781" s="180"/>
      <c r="H781" s="180"/>
    </row>
    <row r="782" spans="1:8" ht="12.75">
      <c r="A782" s="181"/>
      <c r="B782" s="180"/>
      <c r="C782" s="180"/>
      <c r="D782" s="180"/>
      <c r="E782" s="180"/>
      <c r="F782" s="180"/>
      <c r="G782" s="180"/>
      <c r="H782" s="180"/>
    </row>
    <row r="783" spans="1:8" ht="12.75">
      <c r="A783" s="181"/>
      <c r="B783" s="180"/>
      <c r="C783" s="180"/>
      <c r="D783" s="180"/>
      <c r="E783" s="180"/>
      <c r="F783" s="180"/>
      <c r="G783" s="180"/>
      <c r="H783" s="180"/>
    </row>
    <row r="784" spans="1:8" ht="12.75">
      <c r="A784" s="181"/>
      <c r="B784" s="180"/>
      <c r="C784" s="180"/>
      <c r="D784" s="180"/>
      <c r="E784" s="180"/>
      <c r="F784" s="180"/>
      <c r="G784" s="180"/>
      <c r="H784" s="180"/>
    </row>
    <row r="785" spans="1:8" ht="12.75">
      <c r="A785" s="181"/>
      <c r="B785" s="180"/>
      <c r="C785" s="180"/>
      <c r="D785" s="180"/>
      <c r="E785" s="180"/>
      <c r="F785" s="180"/>
      <c r="G785" s="180"/>
      <c r="H785" s="180"/>
    </row>
    <row r="786" spans="1:8" ht="12.75">
      <c r="A786" s="181"/>
      <c r="B786" s="180"/>
      <c r="C786" s="180"/>
      <c r="D786" s="180"/>
      <c r="E786" s="180"/>
      <c r="F786" s="180"/>
      <c r="G786" s="180"/>
      <c r="H786" s="180"/>
    </row>
    <row r="787" spans="1:8" ht="12.75">
      <c r="A787" s="181"/>
      <c r="B787" s="180"/>
      <c r="C787" s="180"/>
      <c r="D787" s="180"/>
      <c r="E787" s="180"/>
      <c r="F787" s="180"/>
      <c r="G787" s="180"/>
      <c r="H787" s="180"/>
    </row>
    <row r="788" spans="1:8" ht="12.75">
      <c r="A788" s="181"/>
      <c r="B788" s="180"/>
      <c r="C788" s="180"/>
      <c r="D788" s="180"/>
      <c r="E788" s="180"/>
      <c r="F788" s="180"/>
      <c r="G788" s="180"/>
      <c r="H788" s="180"/>
    </row>
    <row r="789" spans="1:8" ht="12.75">
      <c r="A789" s="181"/>
      <c r="B789" s="180"/>
      <c r="C789" s="180"/>
      <c r="D789" s="180"/>
      <c r="E789" s="180"/>
      <c r="F789" s="180"/>
      <c r="G789" s="180"/>
      <c r="H789" s="180"/>
    </row>
    <row r="790" spans="1:8" ht="12.75">
      <c r="A790" s="181"/>
      <c r="B790" s="180"/>
      <c r="C790" s="180"/>
      <c r="D790" s="180"/>
      <c r="E790" s="180"/>
      <c r="F790" s="180"/>
      <c r="G790" s="180"/>
      <c r="H790" s="180"/>
    </row>
    <row r="791" spans="1:8" ht="12.75">
      <c r="A791" s="181"/>
      <c r="B791" s="180"/>
      <c r="C791" s="180"/>
      <c r="D791" s="180"/>
      <c r="E791" s="180"/>
      <c r="F791" s="180"/>
      <c r="G791" s="180"/>
      <c r="H791" s="180"/>
    </row>
    <row r="792" spans="1:8" ht="12.75">
      <c r="A792" s="181"/>
      <c r="B792" s="180"/>
      <c r="C792" s="180"/>
      <c r="D792" s="180"/>
      <c r="E792" s="180"/>
      <c r="F792" s="180"/>
      <c r="G792" s="180"/>
      <c r="H792" s="180"/>
    </row>
    <row r="793" spans="1:8" ht="12.75">
      <c r="A793" s="181"/>
      <c r="B793" s="180"/>
      <c r="C793" s="180"/>
      <c r="D793" s="180"/>
      <c r="E793" s="180"/>
      <c r="F793" s="180"/>
      <c r="G793" s="180"/>
      <c r="H793" s="180"/>
    </row>
    <row r="794" spans="1:8" ht="12.75">
      <c r="A794" s="181"/>
      <c r="B794" s="180"/>
      <c r="C794" s="180"/>
      <c r="D794" s="180"/>
      <c r="E794" s="180"/>
      <c r="F794" s="180"/>
      <c r="G794" s="180"/>
      <c r="H794" s="180"/>
    </row>
    <row r="795" spans="1:8" ht="12.75">
      <c r="A795" s="181"/>
      <c r="B795" s="180"/>
      <c r="C795" s="180"/>
      <c r="D795" s="180"/>
      <c r="E795" s="180"/>
      <c r="F795" s="180"/>
      <c r="G795" s="180"/>
      <c r="H795" s="180"/>
    </row>
    <row r="796" spans="1:8" ht="12.75">
      <c r="A796" s="181"/>
      <c r="B796" s="180"/>
      <c r="C796" s="180"/>
      <c r="D796" s="180"/>
      <c r="E796" s="180"/>
      <c r="F796" s="180"/>
      <c r="G796" s="180"/>
      <c r="H796" s="180"/>
    </row>
    <row r="797" spans="1:8" ht="12.75">
      <c r="A797" s="181"/>
      <c r="B797" s="180"/>
      <c r="C797" s="180"/>
      <c r="D797" s="180"/>
      <c r="E797" s="180"/>
      <c r="F797" s="180"/>
      <c r="G797" s="180"/>
      <c r="H797" s="180"/>
    </row>
    <row r="798" spans="1:8" ht="12.75">
      <c r="A798" s="181"/>
      <c r="B798" s="180"/>
      <c r="C798" s="180"/>
      <c r="D798" s="180"/>
      <c r="E798" s="180"/>
      <c r="F798" s="180"/>
      <c r="G798" s="180"/>
      <c r="H798" s="180"/>
    </row>
    <row r="799" spans="1:8" ht="12.75">
      <c r="A799" s="181"/>
      <c r="B799" s="180"/>
      <c r="C799" s="180"/>
      <c r="D799" s="180"/>
      <c r="E799" s="180"/>
      <c r="F799" s="180"/>
      <c r="G799" s="180"/>
      <c r="H799" s="180"/>
    </row>
    <row r="800" spans="1:8" ht="12.75">
      <c r="A800" s="181"/>
      <c r="B800" s="180"/>
      <c r="C800" s="180"/>
      <c r="D800" s="180"/>
      <c r="E800" s="180"/>
      <c r="F800" s="180"/>
      <c r="G800" s="180"/>
      <c r="H800" s="180"/>
    </row>
    <row r="801" spans="1:8" ht="12.75">
      <c r="A801" s="181"/>
      <c r="B801" s="180"/>
      <c r="C801" s="180"/>
      <c r="D801" s="180"/>
      <c r="E801" s="180"/>
      <c r="F801" s="180"/>
      <c r="G801" s="180"/>
      <c r="H801" s="180"/>
    </row>
    <row r="802" spans="1:8" ht="12.75">
      <c r="A802" s="181"/>
      <c r="B802" s="180"/>
      <c r="C802" s="180"/>
      <c r="D802" s="180"/>
      <c r="E802" s="180"/>
      <c r="F802" s="180"/>
      <c r="G802" s="180"/>
      <c r="H802" s="180"/>
    </row>
    <row r="803" spans="1:8" ht="12.75">
      <c r="A803" s="181"/>
      <c r="B803" s="180"/>
      <c r="C803" s="180"/>
      <c r="D803" s="180"/>
      <c r="E803" s="180"/>
      <c r="F803" s="180"/>
      <c r="G803" s="180"/>
      <c r="H803" s="180"/>
    </row>
    <row r="804" spans="1:8" ht="12.75">
      <c r="A804" s="181"/>
      <c r="B804" s="180"/>
      <c r="C804" s="180"/>
      <c r="D804" s="180"/>
      <c r="E804" s="180"/>
      <c r="F804" s="180"/>
      <c r="G804" s="180"/>
      <c r="H804" s="180"/>
    </row>
    <row r="805" spans="1:8" ht="12.75">
      <c r="A805" s="181"/>
      <c r="B805" s="180"/>
      <c r="C805" s="180"/>
      <c r="D805" s="180"/>
      <c r="E805" s="180"/>
      <c r="F805" s="180"/>
      <c r="G805" s="180"/>
      <c r="H805" s="180"/>
    </row>
    <row r="806" spans="1:8" ht="12.75">
      <c r="A806" s="181"/>
      <c r="B806" s="180"/>
      <c r="C806" s="180"/>
      <c r="D806" s="180"/>
      <c r="E806" s="180"/>
      <c r="F806" s="180"/>
      <c r="G806" s="180"/>
      <c r="H806" s="180"/>
    </row>
    <row r="807" spans="1:8" ht="12.75">
      <c r="A807" s="181"/>
      <c r="B807" s="180"/>
      <c r="C807" s="180"/>
      <c r="D807" s="180"/>
      <c r="E807" s="180"/>
      <c r="F807" s="180"/>
      <c r="G807" s="180"/>
      <c r="H807" s="180"/>
    </row>
    <row r="808" spans="1:8" ht="12.75">
      <c r="A808" s="181"/>
      <c r="B808" s="180"/>
      <c r="C808" s="180"/>
      <c r="D808" s="180"/>
      <c r="E808" s="180"/>
      <c r="F808" s="180"/>
      <c r="G808" s="180"/>
      <c r="H808" s="180"/>
    </row>
    <row r="809" spans="1:8" ht="12.75">
      <c r="A809" s="181"/>
      <c r="B809" s="180"/>
      <c r="C809" s="180"/>
      <c r="D809" s="180"/>
      <c r="E809" s="180"/>
      <c r="F809" s="180"/>
      <c r="G809" s="180"/>
      <c r="H809" s="180"/>
    </row>
    <row r="810" spans="1:8" ht="12.75">
      <c r="A810" s="181"/>
      <c r="B810" s="180"/>
      <c r="C810" s="180"/>
      <c r="D810" s="180"/>
      <c r="E810" s="180"/>
      <c r="F810" s="180"/>
      <c r="G810" s="180"/>
      <c r="H810" s="180"/>
    </row>
    <row r="811" spans="1:8" ht="12.75">
      <c r="A811" s="181"/>
      <c r="B811" s="180"/>
      <c r="C811" s="180"/>
      <c r="D811" s="180"/>
      <c r="E811" s="180"/>
      <c r="F811" s="180"/>
      <c r="G811" s="180"/>
      <c r="H811" s="180"/>
    </row>
    <row r="812" spans="1:8" ht="12.75">
      <c r="A812" s="181"/>
      <c r="B812" s="180"/>
      <c r="C812" s="180"/>
      <c r="D812" s="180"/>
      <c r="E812" s="180"/>
      <c r="F812" s="180"/>
      <c r="G812" s="180"/>
      <c r="H812" s="180"/>
    </row>
    <row r="813" spans="1:8" ht="12.75">
      <c r="A813" s="181"/>
      <c r="B813" s="180"/>
      <c r="C813" s="180"/>
      <c r="D813" s="180"/>
      <c r="E813" s="180"/>
      <c r="F813" s="180"/>
      <c r="G813" s="180"/>
      <c r="H813" s="180"/>
    </row>
    <row r="814" spans="1:8" ht="12.75">
      <c r="A814" s="181"/>
      <c r="B814" s="180"/>
      <c r="C814" s="180"/>
      <c r="D814" s="180"/>
      <c r="E814" s="180"/>
      <c r="F814" s="180"/>
      <c r="G814" s="180"/>
      <c r="H814" s="180"/>
    </row>
    <row r="815" spans="1:8" ht="12.75">
      <c r="A815" s="181"/>
      <c r="B815" s="180"/>
      <c r="C815" s="180"/>
      <c r="D815" s="180"/>
      <c r="E815" s="180"/>
      <c r="F815" s="180"/>
      <c r="G815" s="180"/>
      <c r="H815" s="180"/>
    </row>
    <row r="816" spans="1:8" ht="12.75">
      <c r="A816" s="181"/>
      <c r="B816" s="180"/>
      <c r="C816" s="180"/>
      <c r="D816" s="180"/>
      <c r="E816" s="180"/>
      <c r="F816" s="180"/>
      <c r="G816" s="180"/>
      <c r="H816" s="180"/>
    </row>
    <row r="817" spans="1:8" ht="12.75">
      <c r="A817" s="181"/>
      <c r="B817" s="180"/>
      <c r="C817" s="180"/>
      <c r="D817" s="180"/>
      <c r="E817" s="180"/>
      <c r="F817" s="180"/>
      <c r="G817" s="180"/>
      <c r="H817" s="180"/>
    </row>
    <row r="818" spans="1:8" ht="12.75">
      <c r="A818" s="181"/>
      <c r="B818" s="180"/>
      <c r="C818" s="180"/>
      <c r="D818" s="180"/>
      <c r="E818" s="180"/>
      <c r="F818" s="180"/>
      <c r="G818" s="180"/>
      <c r="H818" s="180"/>
    </row>
    <row r="819" spans="1:8" ht="12.75">
      <c r="A819" s="181"/>
      <c r="B819" s="180"/>
      <c r="C819" s="180"/>
      <c r="D819" s="180"/>
      <c r="E819" s="180"/>
      <c r="F819" s="180"/>
      <c r="G819" s="180"/>
      <c r="H819" s="180"/>
    </row>
    <row r="820" spans="1:8" ht="12.75">
      <c r="A820" s="181"/>
      <c r="B820" s="180"/>
      <c r="C820" s="180"/>
      <c r="D820" s="180"/>
      <c r="E820" s="180"/>
      <c r="F820" s="180"/>
      <c r="G820" s="180"/>
      <c r="H820" s="180"/>
    </row>
    <row r="821" spans="1:8" ht="12.75">
      <c r="A821" s="181"/>
      <c r="B821" s="180"/>
      <c r="C821" s="180"/>
      <c r="D821" s="180"/>
      <c r="E821" s="180"/>
      <c r="F821" s="180"/>
      <c r="G821" s="180"/>
      <c r="H821" s="180"/>
    </row>
    <row r="822" spans="1:8" ht="12.75">
      <c r="A822" s="181"/>
      <c r="B822" s="180"/>
      <c r="C822" s="180"/>
      <c r="D822" s="180"/>
      <c r="E822" s="180"/>
      <c r="F822" s="180"/>
      <c r="G822" s="180"/>
      <c r="H822" s="180"/>
    </row>
    <row r="823" spans="1:8" ht="12.75">
      <c r="A823" s="181"/>
      <c r="B823" s="180"/>
      <c r="C823" s="180"/>
      <c r="D823" s="180"/>
      <c r="E823" s="180"/>
      <c r="F823" s="180"/>
      <c r="G823" s="180"/>
      <c r="H823" s="180"/>
    </row>
    <row r="824" spans="1:8" ht="12.75">
      <c r="A824" s="181"/>
      <c r="B824" s="180"/>
      <c r="C824" s="180"/>
      <c r="D824" s="180"/>
      <c r="E824" s="180"/>
      <c r="F824" s="180"/>
      <c r="G824" s="180"/>
      <c r="H824" s="180"/>
    </row>
    <row r="825" spans="1:8" ht="12.75">
      <c r="A825" s="181"/>
      <c r="B825" s="180"/>
      <c r="C825" s="180"/>
      <c r="D825" s="180"/>
      <c r="E825" s="180"/>
      <c r="F825" s="180"/>
      <c r="G825" s="180"/>
      <c r="H825" s="180"/>
    </row>
    <row r="826" spans="1:8" ht="12.75">
      <c r="A826" s="181"/>
      <c r="B826" s="180"/>
      <c r="C826" s="180"/>
      <c r="D826" s="180"/>
      <c r="E826" s="180"/>
      <c r="F826" s="180"/>
      <c r="G826" s="180"/>
      <c r="H826" s="180"/>
    </row>
    <row r="827" spans="1:8" ht="12.75">
      <c r="A827" s="181"/>
      <c r="B827" s="180"/>
      <c r="C827" s="180"/>
      <c r="D827" s="180"/>
      <c r="E827" s="180"/>
      <c r="F827" s="180"/>
      <c r="G827" s="180"/>
      <c r="H827" s="180"/>
    </row>
    <row r="828" spans="1:8" ht="12.75">
      <c r="A828" s="181"/>
      <c r="B828" s="180"/>
      <c r="C828" s="180"/>
      <c r="D828" s="180"/>
      <c r="E828" s="180"/>
      <c r="F828" s="180"/>
      <c r="G828" s="180"/>
      <c r="H828" s="180"/>
    </row>
    <row r="829" spans="1:8" ht="12.75">
      <c r="A829" s="181"/>
      <c r="B829" s="180"/>
      <c r="C829" s="180"/>
      <c r="D829" s="180"/>
      <c r="E829" s="180"/>
      <c r="F829" s="180"/>
      <c r="G829" s="180"/>
      <c r="H829" s="180"/>
    </row>
    <row r="830" spans="1:8" ht="12.75">
      <c r="A830" s="181"/>
      <c r="B830" s="180"/>
      <c r="C830" s="180"/>
      <c r="D830" s="180"/>
      <c r="E830" s="180"/>
      <c r="F830" s="180"/>
      <c r="G830" s="180"/>
      <c r="H830" s="180"/>
    </row>
    <row r="831" spans="1:8" ht="12.75">
      <c r="A831" s="181"/>
      <c r="B831" s="180"/>
      <c r="C831" s="180"/>
      <c r="D831" s="180"/>
      <c r="E831" s="180"/>
      <c r="F831" s="180"/>
      <c r="G831" s="180"/>
      <c r="H831" s="180"/>
    </row>
    <row r="832" spans="1:8" ht="12.75">
      <c r="A832" s="181"/>
      <c r="B832" s="180"/>
      <c r="C832" s="180"/>
      <c r="D832" s="180"/>
      <c r="E832" s="180"/>
      <c r="F832" s="180"/>
      <c r="G832" s="180"/>
      <c r="H832" s="180"/>
    </row>
    <row r="833" spans="1:8" ht="12.75">
      <c r="A833" s="181"/>
      <c r="B833" s="180"/>
      <c r="C833" s="180"/>
      <c r="D833" s="180"/>
      <c r="E833" s="180"/>
      <c r="F833" s="180"/>
      <c r="G833" s="180"/>
      <c r="H833" s="180"/>
    </row>
    <row r="834" spans="1:8" ht="12.75">
      <c r="A834" s="181"/>
      <c r="B834" s="180"/>
      <c r="C834" s="180"/>
      <c r="D834" s="180"/>
      <c r="E834" s="180"/>
      <c r="F834" s="180"/>
      <c r="G834" s="180"/>
      <c r="H834" s="180"/>
    </row>
    <row r="835" spans="1:8" ht="12.75">
      <c r="A835" s="181"/>
      <c r="B835" s="180"/>
      <c r="C835" s="180"/>
      <c r="D835" s="180"/>
      <c r="E835" s="180"/>
      <c r="F835" s="180"/>
      <c r="G835" s="180"/>
      <c r="H835" s="180"/>
    </row>
    <row r="836" spans="1:8" ht="12.75">
      <c r="A836" s="181"/>
      <c r="B836" s="180"/>
      <c r="C836" s="180"/>
      <c r="D836" s="180"/>
      <c r="E836" s="180"/>
      <c r="F836" s="180"/>
      <c r="G836" s="180"/>
      <c r="H836" s="180"/>
    </row>
    <row r="837" spans="1:8" ht="12.75">
      <c r="A837" s="181"/>
      <c r="B837" s="180"/>
      <c r="C837" s="180"/>
      <c r="D837" s="180"/>
      <c r="E837" s="180"/>
      <c r="F837" s="180"/>
      <c r="G837" s="180"/>
      <c r="H837" s="180"/>
    </row>
    <row r="838" spans="1:8" ht="12.75">
      <c r="A838" s="181"/>
      <c r="B838" s="180"/>
      <c r="C838" s="180"/>
      <c r="D838" s="180"/>
      <c r="E838" s="180"/>
      <c r="F838" s="180"/>
      <c r="G838" s="180"/>
      <c r="H838" s="180"/>
    </row>
    <row r="839" spans="1:8" ht="12.75">
      <c r="A839" s="181"/>
      <c r="B839" s="180"/>
      <c r="C839" s="180"/>
      <c r="D839" s="180"/>
      <c r="E839" s="180"/>
      <c r="F839" s="180"/>
      <c r="G839" s="180"/>
      <c r="H839" s="180"/>
    </row>
    <row r="840" spans="1:8" ht="12.75">
      <c r="A840" s="181"/>
      <c r="B840" s="180"/>
      <c r="C840" s="180"/>
      <c r="D840" s="180"/>
      <c r="E840" s="180"/>
      <c r="F840" s="180"/>
      <c r="G840" s="180"/>
      <c r="H840" s="180"/>
    </row>
    <row r="841" spans="1:8" ht="12.75">
      <c r="A841" s="181"/>
      <c r="B841" s="180"/>
      <c r="C841" s="180"/>
      <c r="D841" s="180"/>
      <c r="E841" s="180"/>
      <c r="F841" s="180"/>
      <c r="G841" s="180"/>
      <c r="H841" s="180"/>
    </row>
    <row r="842" spans="1:8" ht="12.75">
      <c r="A842" s="181"/>
      <c r="B842" s="180"/>
      <c r="C842" s="180"/>
      <c r="D842" s="180"/>
      <c r="E842" s="180"/>
      <c r="F842" s="180"/>
      <c r="G842" s="180"/>
      <c r="H842" s="180"/>
    </row>
    <row r="843" spans="1:8" ht="12.75">
      <c r="A843" s="181"/>
      <c r="B843" s="180"/>
      <c r="C843" s="180"/>
      <c r="D843" s="180"/>
      <c r="E843" s="180"/>
      <c r="F843" s="180"/>
      <c r="G843" s="180"/>
      <c r="H843" s="180"/>
    </row>
    <row r="844" spans="1:8" ht="12.75">
      <c r="A844" s="181"/>
      <c r="B844" s="180"/>
      <c r="C844" s="180"/>
      <c r="D844" s="180"/>
      <c r="E844" s="180"/>
      <c r="F844" s="180"/>
      <c r="G844" s="180"/>
      <c r="H844" s="180"/>
    </row>
    <row r="845" spans="1:8" ht="12.75">
      <c r="A845" s="181"/>
      <c r="B845" s="180"/>
      <c r="C845" s="180"/>
      <c r="D845" s="180"/>
      <c r="E845" s="180"/>
      <c r="F845" s="180"/>
      <c r="G845" s="180"/>
      <c r="H845" s="180"/>
    </row>
    <row r="846" spans="1:8" ht="12.75">
      <c r="A846" s="181"/>
      <c r="B846" s="180"/>
      <c r="C846" s="180"/>
      <c r="D846" s="180"/>
      <c r="E846" s="180"/>
      <c r="F846" s="180"/>
      <c r="G846" s="180"/>
      <c r="H846" s="180"/>
    </row>
    <row r="847" spans="1:8" ht="12.75">
      <c r="A847" s="181"/>
      <c r="B847" s="180"/>
      <c r="C847" s="180"/>
      <c r="D847" s="180"/>
      <c r="E847" s="180"/>
      <c r="F847" s="180"/>
      <c r="G847" s="180"/>
      <c r="H847" s="180"/>
    </row>
    <row r="848" spans="1:8" ht="12.75">
      <c r="A848" s="181"/>
      <c r="B848" s="180"/>
      <c r="C848" s="180"/>
      <c r="D848" s="180"/>
      <c r="E848" s="180"/>
      <c r="F848" s="180"/>
      <c r="G848" s="180"/>
      <c r="H848" s="180"/>
    </row>
    <row r="849" spans="1:8" ht="12.75">
      <c r="A849" s="181"/>
      <c r="B849" s="180"/>
      <c r="C849" s="180"/>
      <c r="D849" s="180"/>
      <c r="E849" s="180"/>
      <c r="F849" s="180"/>
      <c r="G849" s="180"/>
      <c r="H849" s="180"/>
    </row>
    <row r="850" spans="1:8" ht="12.75">
      <c r="A850" s="181"/>
      <c r="B850" s="180"/>
      <c r="C850" s="180"/>
      <c r="D850" s="180"/>
      <c r="E850" s="180"/>
      <c r="F850" s="180"/>
      <c r="G850" s="180"/>
      <c r="H850" s="180"/>
    </row>
    <row r="851" spans="1:8" ht="12.75">
      <c r="A851" s="181"/>
      <c r="B851" s="180"/>
      <c r="C851" s="180"/>
      <c r="D851" s="180"/>
      <c r="E851" s="180"/>
      <c r="F851" s="180"/>
      <c r="G851" s="180"/>
      <c r="H851" s="180"/>
    </row>
    <row r="852" spans="1:8" ht="12.75">
      <c r="A852" s="181"/>
      <c r="B852" s="180"/>
      <c r="C852" s="180"/>
      <c r="D852" s="180"/>
      <c r="E852" s="180"/>
      <c r="F852" s="180"/>
      <c r="G852" s="180"/>
      <c r="H852" s="180"/>
    </row>
    <row r="853" spans="1:8" ht="12.75">
      <c r="A853" s="181"/>
      <c r="B853" s="180"/>
      <c r="C853" s="180"/>
      <c r="D853" s="180"/>
      <c r="E853" s="180"/>
      <c r="F853" s="180"/>
      <c r="G853" s="180"/>
      <c r="H853" s="180"/>
    </row>
    <row r="854" spans="1:8" ht="12.75">
      <c r="A854" s="181"/>
      <c r="B854" s="180"/>
      <c r="C854" s="180"/>
      <c r="D854" s="180"/>
      <c r="E854" s="180"/>
      <c r="F854" s="180"/>
      <c r="G854" s="180"/>
      <c r="H854" s="180"/>
    </row>
    <row r="855" spans="1:8" ht="12.75">
      <c r="A855" s="181"/>
      <c r="B855" s="180"/>
      <c r="C855" s="180"/>
      <c r="D855" s="180"/>
      <c r="E855" s="180"/>
      <c r="F855" s="180"/>
      <c r="G855" s="180"/>
      <c r="H855" s="180"/>
    </row>
    <row r="856" spans="1:8" ht="12.75">
      <c r="A856" s="181"/>
      <c r="B856" s="180"/>
      <c r="C856" s="180"/>
      <c r="D856" s="180"/>
      <c r="E856" s="180"/>
      <c r="F856" s="180"/>
      <c r="G856" s="180"/>
      <c r="H856" s="180"/>
    </row>
    <row r="857" spans="1:8" ht="12.75">
      <c r="A857" s="181"/>
      <c r="B857" s="180"/>
      <c r="C857" s="180"/>
      <c r="D857" s="180"/>
      <c r="E857" s="180"/>
      <c r="F857" s="180"/>
      <c r="G857" s="180"/>
      <c r="H857" s="180"/>
    </row>
    <row r="858" spans="1:8" ht="12.75">
      <c r="A858" s="181"/>
      <c r="B858" s="180"/>
      <c r="C858" s="180"/>
      <c r="D858" s="180"/>
      <c r="E858" s="180"/>
      <c r="F858" s="180"/>
      <c r="G858" s="180"/>
      <c r="H858" s="180"/>
    </row>
    <row r="859" spans="1:8" ht="12.75">
      <c r="A859" s="181"/>
      <c r="B859" s="180"/>
      <c r="C859" s="180"/>
      <c r="D859" s="180"/>
      <c r="E859" s="180"/>
      <c r="F859" s="180"/>
      <c r="G859" s="180"/>
      <c r="H859" s="180"/>
    </row>
    <row r="860" spans="1:8" ht="12.75">
      <c r="A860" s="181"/>
      <c r="B860" s="180"/>
      <c r="C860" s="180"/>
      <c r="D860" s="180"/>
      <c r="E860" s="180"/>
      <c r="F860" s="180"/>
      <c r="G860" s="180"/>
      <c r="H860" s="180"/>
    </row>
    <row r="861" spans="1:8" ht="12.75">
      <c r="A861" s="181"/>
      <c r="B861" s="180"/>
      <c r="C861" s="180"/>
      <c r="D861" s="180"/>
      <c r="E861" s="180"/>
      <c r="F861" s="180"/>
      <c r="G861" s="180"/>
      <c r="H861" s="180"/>
    </row>
    <row r="862" spans="1:8" ht="12.75">
      <c r="A862" s="181"/>
      <c r="B862" s="180"/>
      <c r="C862" s="180"/>
      <c r="D862" s="180"/>
      <c r="E862" s="180"/>
      <c r="F862" s="180"/>
      <c r="G862" s="180"/>
      <c r="H862" s="180"/>
    </row>
    <row r="863" spans="1:8" ht="12.75">
      <c r="A863" s="181"/>
      <c r="B863" s="180"/>
      <c r="C863" s="180"/>
      <c r="D863" s="180"/>
      <c r="E863" s="180"/>
      <c r="F863" s="180"/>
      <c r="G863" s="180"/>
      <c r="H863" s="180"/>
    </row>
    <row r="864" spans="1:8" ht="12.75">
      <c r="A864" s="181"/>
      <c r="B864" s="180"/>
      <c r="C864" s="180"/>
      <c r="D864" s="180"/>
      <c r="E864" s="180"/>
      <c r="F864" s="180"/>
      <c r="G864" s="180"/>
      <c r="H864" s="180"/>
    </row>
    <row r="865" spans="1:8" ht="12.75">
      <c r="A865" s="181"/>
      <c r="B865" s="180"/>
      <c r="C865" s="180"/>
      <c r="D865" s="180"/>
      <c r="E865" s="180"/>
      <c r="F865" s="180"/>
      <c r="G865" s="180"/>
      <c r="H865" s="180"/>
    </row>
    <row r="866" spans="1:8" ht="12.75">
      <c r="A866" s="181"/>
      <c r="B866" s="180"/>
      <c r="C866" s="180"/>
      <c r="D866" s="180"/>
      <c r="E866" s="180"/>
      <c r="F866" s="180"/>
      <c r="G866" s="180"/>
      <c r="H866" s="180"/>
    </row>
    <row r="867" spans="1:8" ht="12.75">
      <c r="A867" s="181"/>
      <c r="B867" s="180"/>
      <c r="C867" s="180"/>
      <c r="D867" s="180"/>
      <c r="E867" s="180"/>
      <c r="F867" s="180"/>
      <c r="G867" s="180"/>
      <c r="H867" s="180"/>
    </row>
    <row r="868" spans="1:8" ht="12.75">
      <c r="A868" s="181"/>
      <c r="B868" s="180"/>
      <c r="C868" s="180"/>
      <c r="D868" s="180"/>
      <c r="E868" s="180"/>
      <c r="F868" s="180"/>
      <c r="G868" s="180"/>
      <c r="H868" s="180"/>
    </row>
    <row r="869" spans="1:8" ht="21.75" customHeight="1">
      <c r="A869" s="181"/>
      <c r="B869" s="180"/>
      <c r="C869" s="180"/>
      <c r="D869" s="180"/>
      <c r="E869" s="180"/>
      <c r="F869" s="180"/>
      <c r="G869" s="180"/>
      <c r="H869" s="180"/>
    </row>
  </sheetData>
  <printOptions horizontalCentered="1" verticalCentered="1"/>
  <pageMargins left="0.3937007874015748" right="0.3937007874015748" top="0.3937007874015748" bottom="0.3937007874015748" header="0.3937007874015748" footer="0.3937007874015748"/>
  <pageSetup horizontalDpi="600" verticalDpi="600" orientation="landscape" pageOrder="overThenDown" paperSize="9" scale="80" r:id="rId2"/>
  <rowBreaks count="2" manualBreakCount="2">
    <brk id="38" max="255" man="1"/>
    <brk id="84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showGridLines="0" zoomScale="75" zoomScaleNormal="75" workbookViewId="0" topLeftCell="A1">
      <selection activeCell="A2" sqref="A2"/>
    </sheetView>
  </sheetViews>
  <sheetFormatPr defaultColWidth="9.140625" defaultRowHeight="34.5" customHeight="1"/>
  <cols>
    <col min="1" max="1" width="5.140625" style="33" customWidth="1"/>
    <col min="2" max="2" width="43.421875" style="19" customWidth="1"/>
    <col min="3" max="3" width="17.7109375" style="9" customWidth="1"/>
    <col min="4" max="7" width="27.7109375" style="6" hidden="1" customWidth="1"/>
    <col min="8" max="8" width="17.7109375" style="22" customWidth="1"/>
    <col min="9" max="9" width="10.7109375" style="23" customWidth="1"/>
    <col min="10" max="10" width="17.57421875" style="24" customWidth="1"/>
    <col min="11" max="11" width="10.7109375" style="25" customWidth="1"/>
    <col min="12" max="16384" width="15.140625" style="6" customWidth="1"/>
  </cols>
  <sheetData>
    <row r="1" spans="1:11" s="26" customFormat="1" ht="24" customHeight="1">
      <c r="A1" s="166" t="s">
        <v>159</v>
      </c>
      <c r="B1" s="166"/>
      <c r="C1" s="167"/>
      <c r="D1" s="167"/>
      <c r="E1" s="168"/>
      <c r="F1" s="168"/>
      <c r="G1" s="168"/>
      <c r="H1" s="169"/>
      <c r="I1" s="170"/>
      <c r="J1" s="171"/>
      <c r="K1" s="172"/>
    </row>
    <row r="2" spans="1:11" s="173" customFormat="1" ht="15.75">
      <c r="A2" s="96"/>
      <c r="B2" s="96"/>
      <c r="C2" s="97"/>
      <c r="D2" s="97"/>
      <c r="E2" s="98"/>
      <c r="F2" s="98"/>
      <c r="G2" s="98"/>
      <c r="H2" s="99"/>
      <c r="I2" s="100"/>
      <c r="J2" s="101"/>
      <c r="K2" s="102" t="s">
        <v>127</v>
      </c>
    </row>
    <row r="3" spans="1:11" s="1" customFormat="1" ht="34.5" customHeight="1">
      <c r="A3" s="270" t="s">
        <v>0</v>
      </c>
      <c r="B3" s="270"/>
      <c r="C3" s="87" t="s">
        <v>46</v>
      </c>
      <c r="D3" s="88"/>
      <c r="E3" s="88"/>
      <c r="F3" s="88"/>
      <c r="G3" s="88"/>
      <c r="H3" s="269" t="s">
        <v>45</v>
      </c>
      <c r="I3" s="269"/>
      <c r="J3" s="269"/>
      <c r="K3" s="269"/>
    </row>
    <row r="4" spans="1:11" s="1" customFormat="1" ht="26.25" customHeight="1">
      <c r="A4" s="271"/>
      <c r="B4" s="271"/>
      <c r="C4" s="89">
        <v>1</v>
      </c>
      <c r="D4" s="90">
        <v>2</v>
      </c>
      <c r="E4" s="90">
        <v>3</v>
      </c>
      <c r="F4" s="90">
        <v>2</v>
      </c>
      <c r="G4" s="90">
        <v>3</v>
      </c>
      <c r="H4" s="91">
        <v>2</v>
      </c>
      <c r="I4" s="2" t="s">
        <v>47</v>
      </c>
      <c r="J4" s="3">
        <v>4</v>
      </c>
      <c r="K4" s="92" t="s">
        <v>1</v>
      </c>
    </row>
    <row r="5" spans="1:11" s="1" customFormat="1" ht="60" customHeight="1">
      <c r="A5" s="272"/>
      <c r="B5" s="272"/>
      <c r="C5" s="93" t="s">
        <v>2</v>
      </c>
      <c r="D5" s="93" t="s">
        <v>3</v>
      </c>
      <c r="E5" s="93" t="s">
        <v>4</v>
      </c>
      <c r="F5" s="93" t="s">
        <v>5</v>
      </c>
      <c r="G5" s="93" t="s">
        <v>6</v>
      </c>
      <c r="H5" s="94" t="s">
        <v>7</v>
      </c>
      <c r="I5" s="4" t="s">
        <v>6</v>
      </c>
      <c r="J5" s="5" t="s">
        <v>8</v>
      </c>
      <c r="K5" s="4" t="s">
        <v>6</v>
      </c>
    </row>
    <row r="6" spans="1:12" ht="32.25" customHeight="1">
      <c r="A6" s="34" t="s">
        <v>48</v>
      </c>
      <c r="B6" s="95" t="s">
        <v>53</v>
      </c>
      <c r="C6" s="36">
        <v>20000000</v>
      </c>
      <c r="D6" s="36">
        <v>20000000</v>
      </c>
      <c r="E6" s="36"/>
      <c r="F6" s="36">
        <v>10000000</v>
      </c>
      <c r="G6" s="37">
        <f aca="true" t="shared" si="0" ref="G6:G37">F6/C6</f>
        <v>0.5</v>
      </c>
      <c r="H6" s="36">
        <v>20000000</v>
      </c>
      <c r="I6" s="37">
        <f aca="true" t="shared" si="1" ref="I6:I26">H6/C6</f>
        <v>1</v>
      </c>
      <c r="J6" s="38">
        <v>14213000</v>
      </c>
      <c r="K6" s="37">
        <f aca="true" t="shared" si="2" ref="K6:K37">J6/C6</f>
        <v>0.71065</v>
      </c>
      <c r="L6" s="82"/>
    </row>
    <row r="7" spans="1:12" ht="32.25" customHeight="1">
      <c r="A7" s="34" t="s">
        <v>49</v>
      </c>
      <c r="B7" s="95" t="s">
        <v>54</v>
      </c>
      <c r="C7" s="7">
        <v>11000000</v>
      </c>
      <c r="D7" s="7">
        <v>11000000</v>
      </c>
      <c r="E7" s="7"/>
      <c r="F7" s="7">
        <v>5500000</v>
      </c>
      <c r="G7" s="39">
        <f t="shared" si="0"/>
        <v>0.5</v>
      </c>
      <c r="H7" s="40">
        <v>27000000</v>
      </c>
      <c r="I7" s="39">
        <f t="shared" si="1"/>
        <v>2.4545454545454546</v>
      </c>
      <c r="J7" s="41">
        <v>20788000</v>
      </c>
      <c r="K7" s="39">
        <f t="shared" si="2"/>
        <v>1.8898181818181818</v>
      </c>
      <c r="L7" s="82"/>
    </row>
    <row r="8" spans="1:12" ht="32.25" customHeight="1">
      <c r="A8" s="34" t="s">
        <v>79</v>
      </c>
      <c r="B8" s="95" t="s">
        <v>55</v>
      </c>
      <c r="C8" s="7">
        <v>90824676</v>
      </c>
      <c r="D8" s="7">
        <v>90824676</v>
      </c>
      <c r="E8" s="7"/>
      <c r="F8" s="7">
        <v>45412338</v>
      </c>
      <c r="G8" s="39">
        <f t="shared" si="0"/>
        <v>0.5</v>
      </c>
      <c r="H8" s="7">
        <v>96825000</v>
      </c>
      <c r="I8" s="39">
        <f t="shared" si="1"/>
        <v>1.066064909496622</v>
      </c>
      <c r="J8" s="41">
        <v>37071000</v>
      </c>
      <c r="K8" s="39">
        <f t="shared" si="2"/>
        <v>0.40816000268473296</v>
      </c>
      <c r="L8" s="82"/>
    </row>
    <row r="9" spans="1:12" ht="32.25" customHeight="1">
      <c r="A9" s="35" t="s">
        <v>80</v>
      </c>
      <c r="B9" s="95" t="s">
        <v>56</v>
      </c>
      <c r="C9" s="8">
        <v>7000000</v>
      </c>
      <c r="D9" s="7">
        <v>7000000</v>
      </c>
      <c r="E9" s="7"/>
      <c r="F9" s="7">
        <v>3500000</v>
      </c>
      <c r="G9" s="39">
        <f t="shared" si="0"/>
        <v>0.5</v>
      </c>
      <c r="H9" s="7">
        <v>16602000</v>
      </c>
      <c r="I9" s="39">
        <f t="shared" si="1"/>
        <v>2.371714285714286</v>
      </c>
      <c r="J9" s="41">
        <v>8986000</v>
      </c>
      <c r="K9" s="39">
        <f t="shared" si="2"/>
        <v>1.2837142857142858</v>
      </c>
      <c r="L9" s="82"/>
    </row>
    <row r="10" spans="1:11" s="9" customFormat="1" ht="32.25" customHeight="1">
      <c r="A10" s="273" t="s">
        <v>9</v>
      </c>
      <c r="B10" s="273"/>
      <c r="C10" s="42">
        <f>SUM(C6:C9)</f>
        <v>128824676</v>
      </c>
      <c r="D10" s="42">
        <f>SUM(D6:D9)</f>
        <v>128824676</v>
      </c>
      <c r="E10" s="42"/>
      <c r="F10" s="42">
        <f>SUM(F6:F9)</f>
        <v>64412338</v>
      </c>
      <c r="G10" s="43">
        <f t="shared" si="0"/>
        <v>0.5</v>
      </c>
      <c r="H10" s="44">
        <f>SUM(H6:H9)</f>
        <v>160427000</v>
      </c>
      <c r="I10" s="43">
        <f t="shared" si="1"/>
        <v>1.2453126604409237</v>
      </c>
      <c r="J10" s="45">
        <f>SUM(J6:J9)</f>
        <v>81058000</v>
      </c>
      <c r="K10" s="43">
        <f t="shared" si="2"/>
        <v>0.6292117513262754</v>
      </c>
    </row>
    <row r="11" spans="1:12" s="11" customFormat="1" ht="27" customHeight="1" hidden="1">
      <c r="A11" s="10" t="s">
        <v>10</v>
      </c>
      <c r="B11" s="12"/>
      <c r="C11" s="46">
        <v>9500000</v>
      </c>
      <c r="D11" s="47">
        <v>9500000</v>
      </c>
      <c r="E11" s="47"/>
      <c r="F11" s="47">
        <v>4750000</v>
      </c>
      <c r="G11" s="48">
        <f t="shared" si="0"/>
        <v>0.5</v>
      </c>
      <c r="H11" s="46">
        <v>9500000</v>
      </c>
      <c r="I11" s="49">
        <f t="shared" si="1"/>
        <v>1</v>
      </c>
      <c r="J11" s="50">
        <v>4953166</v>
      </c>
      <c r="K11" s="37">
        <f t="shared" si="2"/>
        <v>0.5213858947368422</v>
      </c>
      <c r="L11" s="83"/>
    </row>
    <row r="12" spans="1:12" s="11" customFormat="1" ht="27" customHeight="1" hidden="1">
      <c r="A12" s="12" t="s">
        <v>11</v>
      </c>
      <c r="B12" s="12"/>
      <c r="C12" s="46">
        <v>5000000</v>
      </c>
      <c r="D12" s="47">
        <v>5000000</v>
      </c>
      <c r="E12" s="47"/>
      <c r="F12" s="47">
        <v>2500000</v>
      </c>
      <c r="G12" s="48">
        <f t="shared" si="0"/>
        <v>0.5</v>
      </c>
      <c r="H12" s="46">
        <v>5000000</v>
      </c>
      <c r="I12" s="49">
        <f t="shared" si="1"/>
        <v>1</v>
      </c>
      <c r="J12" s="51">
        <v>2800000</v>
      </c>
      <c r="K12" s="39">
        <f t="shared" si="2"/>
        <v>0.56</v>
      </c>
      <c r="L12" s="83"/>
    </row>
    <row r="13" spans="1:12" s="11" customFormat="1" ht="27" customHeight="1" hidden="1">
      <c r="A13" s="12" t="s">
        <v>12</v>
      </c>
      <c r="B13" s="12"/>
      <c r="C13" s="46">
        <v>3061000</v>
      </c>
      <c r="D13" s="47">
        <v>3061000</v>
      </c>
      <c r="E13" s="47"/>
      <c r="F13" s="47">
        <v>1530395</v>
      </c>
      <c r="G13" s="48">
        <f t="shared" si="0"/>
        <v>0.4999656974844822</v>
      </c>
      <c r="H13" s="46">
        <v>3061000</v>
      </c>
      <c r="I13" s="49">
        <f t="shared" si="1"/>
        <v>1</v>
      </c>
      <c r="J13" s="51">
        <v>2139000</v>
      </c>
      <c r="K13" s="39">
        <f t="shared" si="2"/>
        <v>0.6987912446912774</v>
      </c>
      <c r="L13" s="83"/>
    </row>
    <row r="14" spans="1:12" ht="32.25" customHeight="1">
      <c r="A14" s="34" t="s">
        <v>75</v>
      </c>
      <c r="B14" s="30" t="s">
        <v>57</v>
      </c>
      <c r="C14" s="7">
        <f>SUM(C11:C13)</f>
        <v>17561000</v>
      </c>
      <c r="D14" s="7">
        <f>SUM(D11:D13)</f>
        <v>17561000</v>
      </c>
      <c r="E14" s="7"/>
      <c r="F14" s="7">
        <f>SUM(F11:F13)</f>
        <v>8780395</v>
      </c>
      <c r="G14" s="39">
        <f t="shared" si="0"/>
        <v>0.49999402084163774</v>
      </c>
      <c r="H14" s="40">
        <f>SUM(H11:H13)</f>
        <v>17561000</v>
      </c>
      <c r="I14" s="39">
        <f t="shared" si="1"/>
        <v>1</v>
      </c>
      <c r="J14" s="41">
        <f>SUM(J11:J13)</f>
        <v>9892166</v>
      </c>
      <c r="K14" s="39">
        <f t="shared" si="2"/>
        <v>0.563303114856785</v>
      </c>
      <c r="L14" s="82"/>
    </row>
    <row r="15" spans="1:12" s="13" customFormat="1" ht="27" customHeight="1" hidden="1">
      <c r="A15" s="34" t="s">
        <v>13</v>
      </c>
      <c r="B15" s="31" t="s">
        <v>13</v>
      </c>
      <c r="C15" s="47">
        <v>6720000</v>
      </c>
      <c r="D15" s="47">
        <v>6720000</v>
      </c>
      <c r="E15" s="47"/>
      <c r="F15" s="47">
        <v>3360000</v>
      </c>
      <c r="G15" s="48">
        <f t="shared" si="0"/>
        <v>0.5</v>
      </c>
      <c r="H15" s="47">
        <v>7255000</v>
      </c>
      <c r="I15" s="48">
        <f t="shared" si="1"/>
        <v>1.0796130952380953</v>
      </c>
      <c r="J15" s="52">
        <v>6288000</v>
      </c>
      <c r="K15" s="39">
        <f t="shared" si="2"/>
        <v>0.9357142857142857</v>
      </c>
      <c r="L15" s="84"/>
    </row>
    <row r="16" spans="1:11" s="13" customFormat="1" ht="27" customHeight="1" hidden="1">
      <c r="A16" s="34" t="s">
        <v>14</v>
      </c>
      <c r="B16" s="31" t="s">
        <v>14</v>
      </c>
      <c r="C16" s="47">
        <v>6300000</v>
      </c>
      <c r="D16" s="47">
        <v>4380000</v>
      </c>
      <c r="E16" s="47">
        <f>C16-D16</f>
        <v>1920000</v>
      </c>
      <c r="F16" s="47">
        <v>2190000</v>
      </c>
      <c r="G16" s="48">
        <f t="shared" si="0"/>
        <v>0.3476190476190476</v>
      </c>
      <c r="H16" s="47">
        <v>5493000</v>
      </c>
      <c r="I16" s="48">
        <f t="shared" si="1"/>
        <v>0.871904761904762</v>
      </c>
      <c r="J16" s="52">
        <v>5493000</v>
      </c>
      <c r="K16" s="39">
        <f t="shared" si="2"/>
        <v>0.871904761904762</v>
      </c>
    </row>
    <row r="17" spans="1:12" s="13" customFormat="1" ht="27" customHeight="1" hidden="1">
      <c r="A17" s="34" t="s">
        <v>15</v>
      </c>
      <c r="B17" s="31" t="s">
        <v>15</v>
      </c>
      <c r="C17" s="47">
        <v>7400000</v>
      </c>
      <c r="D17" s="47">
        <v>3700000</v>
      </c>
      <c r="E17" s="47">
        <f>C17-D17</f>
        <v>3700000</v>
      </c>
      <c r="F17" s="47">
        <v>1850000</v>
      </c>
      <c r="G17" s="48">
        <f t="shared" si="0"/>
        <v>0.25</v>
      </c>
      <c r="H17" s="47">
        <v>7400000</v>
      </c>
      <c r="I17" s="48">
        <f t="shared" si="1"/>
        <v>1</v>
      </c>
      <c r="J17" s="52">
        <v>4891000</v>
      </c>
      <c r="K17" s="39">
        <f t="shared" si="2"/>
        <v>0.6609459459459459</v>
      </c>
      <c r="L17" s="84"/>
    </row>
    <row r="18" spans="1:12" ht="32.25" customHeight="1">
      <c r="A18" s="34" t="s">
        <v>52</v>
      </c>
      <c r="B18" s="30" t="s">
        <v>58</v>
      </c>
      <c r="C18" s="7">
        <f>SUM(C15:C17)</f>
        <v>20420000</v>
      </c>
      <c r="D18" s="7">
        <f>SUM(D15:D17)</f>
        <v>14800000</v>
      </c>
      <c r="E18" s="7">
        <f>C18-D18</f>
        <v>5620000</v>
      </c>
      <c r="F18" s="7">
        <f>SUM(F15:F17)</f>
        <v>7400000</v>
      </c>
      <c r="G18" s="39">
        <f t="shared" si="0"/>
        <v>0.3623898139079334</v>
      </c>
      <c r="H18" s="40">
        <f>SUM(H15:H17)</f>
        <v>20148000</v>
      </c>
      <c r="I18" s="39">
        <f t="shared" si="1"/>
        <v>0.9866797257590597</v>
      </c>
      <c r="J18" s="41">
        <f>SUM(J15:J17)</f>
        <v>16672000</v>
      </c>
      <c r="K18" s="39">
        <f t="shared" si="2"/>
        <v>0.8164544564152791</v>
      </c>
      <c r="L18" s="82"/>
    </row>
    <row r="19" spans="1:12" s="13" customFormat="1" ht="27" customHeight="1" hidden="1">
      <c r="A19" s="34" t="s">
        <v>16</v>
      </c>
      <c r="B19" s="31" t="s">
        <v>16</v>
      </c>
      <c r="C19" s="47">
        <v>25695606</v>
      </c>
      <c r="D19" s="47">
        <v>17966924</v>
      </c>
      <c r="E19" s="47">
        <f>C19-D19</f>
        <v>7728682</v>
      </c>
      <c r="F19" s="47">
        <v>8973741</v>
      </c>
      <c r="G19" s="48">
        <f t="shared" si="0"/>
        <v>0.3492325108035981</v>
      </c>
      <c r="H19" s="47">
        <v>25399000</v>
      </c>
      <c r="I19" s="48">
        <f t="shared" si="1"/>
        <v>0.9884569369564586</v>
      </c>
      <c r="J19" s="52">
        <v>14216000</v>
      </c>
      <c r="K19" s="39">
        <f t="shared" si="2"/>
        <v>0.553246341028112</v>
      </c>
      <c r="L19" s="84"/>
    </row>
    <row r="20" spans="1:12" s="13" customFormat="1" ht="27" customHeight="1" hidden="1">
      <c r="A20" s="34" t="s">
        <v>17</v>
      </c>
      <c r="B20" s="31" t="s">
        <v>17</v>
      </c>
      <c r="C20" s="47">
        <v>2600000</v>
      </c>
      <c r="D20" s="47">
        <v>2600000</v>
      </c>
      <c r="E20" s="47"/>
      <c r="F20" s="47">
        <v>1300000</v>
      </c>
      <c r="G20" s="48">
        <f t="shared" si="0"/>
        <v>0.5</v>
      </c>
      <c r="H20" s="47">
        <v>2600000</v>
      </c>
      <c r="I20" s="48">
        <f t="shared" si="1"/>
        <v>1</v>
      </c>
      <c r="J20" s="52">
        <v>2581000</v>
      </c>
      <c r="K20" s="39">
        <f t="shared" si="2"/>
        <v>0.9926923076923077</v>
      </c>
      <c r="L20" s="84"/>
    </row>
    <row r="21" spans="1:12" ht="32.25" customHeight="1">
      <c r="A21" s="34" t="s">
        <v>76</v>
      </c>
      <c r="B21" s="28" t="s">
        <v>59</v>
      </c>
      <c r="C21" s="7">
        <f>SUM(C19:C20)</f>
        <v>28295606</v>
      </c>
      <c r="D21" s="7">
        <f>SUM(D19:D20)</f>
        <v>20566924</v>
      </c>
      <c r="E21" s="7">
        <f>C21-D21</f>
        <v>7728682</v>
      </c>
      <c r="F21" s="7">
        <f>SUM(F19:F20)</f>
        <v>10273741</v>
      </c>
      <c r="G21" s="39">
        <f t="shared" si="0"/>
        <v>0.36308609188295876</v>
      </c>
      <c r="H21" s="40">
        <f>SUM(H19:H20)</f>
        <v>27999000</v>
      </c>
      <c r="I21" s="39">
        <f t="shared" si="1"/>
        <v>0.9895175950640535</v>
      </c>
      <c r="J21" s="41">
        <f>SUM(J19:J20)</f>
        <v>16797000</v>
      </c>
      <c r="K21" s="39">
        <f t="shared" si="2"/>
        <v>0.5936257382153257</v>
      </c>
      <c r="L21" s="82"/>
    </row>
    <row r="22" spans="1:12" s="14" customFormat="1" ht="27" customHeight="1" hidden="1">
      <c r="A22" s="34" t="s">
        <v>18</v>
      </c>
      <c r="B22" s="32" t="s">
        <v>18</v>
      </c>
      <c r="C22" s="53">
        <v>10000000</v>
      </c>
      <c r="D22" s="53">
        <v>10000000</v>
      </c>
      <c r="E22" s="53"/>
      <c r="F22" s="53">
        <v>5000000</v>
      </c>
      <c r="G22" s="54">
        <f t="shared" si="0"/>
        <v>0.5</v>
      </c>
      <c r="H22" s="55">
        <v>13468000</v>
      </c>
      <c r="I22" s="54">
        <f t="shared" si="1"/>
        <v>1.3468</v>
      </c>
      <c r="J22" s="55">
        <v>7116000</v>
      </c>
      <c r="K22" s="39">
        <f t="shared" si="2"/>
        <v>0.7116</v>
      </c>
      <c r="L22" s="85"/>
    </row>
    <row r="23" spans="1:11" s="14" customFormat="1" ht="27" customHeight="1" hidden="1">
      <c r="A23" s="34" t="s">
        <v>19</v>
      </c>
      <c r="B23" s="32" t="s">
        <v>19</v>
      </c>
      <c r="C23" s="53">
        <v>12200000</v>
      </c>
      <c r="D23" s="53">
        <v>12200000</v>
      </c>
      <c r="E23" s="53"/>
      <c r="F23" s="53">
        <v>6100000</v>
      </c>
      <c r="G23" s="54">
        <f t="shared" si="0"/>
        <v>0.5</v>
      </c>
      <c r="H23" s="55">
        <v>25642000</v>
      </c>
      <c r="I23" s="54">
        <f t="shared" si="1"/>
        <v>2.1018032786885246</v>
      </c>
      <c r="J23" s="55">
        <v>18670000</v>
      </c>
      <c r="K23" s="39">
        <f t="shared" si="2"/>
        <v>1.530327868852459</v>
      </c>
    </row>
    <row r="24" spans="1:12" ht="32.25" customHeight="1">
      <c r="A24" s="34" t="s">
        <v>77</v>
      </c>
      <c r="B24" s="28" t="s">
        <v>60</v>
      </c>
      <c r="C24" s="7">
        <f>SUM(C22:C23)</f>
        <v>22200000</v>
      </c>
      <c r="D24" s="7">
        <f>SUM(D22:D23)</f>
        <v>22200000</v>
      </c>
      <c r="E24" s="7"/>
      <c r="F24" s="7">
        <f>SUM(F22:F23)</f>
        <v>11100000</v>
      </c>
      <c r="G24" s="39">
        <f t="shared" si="0"/>
        <v>0.5</v>
      </c>
      <c r="H24" s="40">
        <f>SUM(H22:H23)</f>
        <v>39110000</v>
      </c>
      <c r="I24" s="39">
        <f t="shared" si="1"/>
        <v>1.7617117117117118</v>
      </c>
      <c r="J24" s="41">
        <f>SUM(J22:J23)</f>
        <v>25786000</v>
      </c>
      <c r="K24" s="39">
        <f t="shared" si="2"/>
        <v>1.1615315315315315</v>
      </c>
      <c r="L24" s="82"/>
    </row>
    <row r="25" spans="1:12" s="13" customFormat="1" ht="27" customHeight="1" hidden="1">
      <c r="A25" s="34" t="s">
        <v>20</v>
      </c>
      <c r="B25" s="31" t="s">
        <v>20</v>
      </c>
      <c r="C25" s="47">
        <v>2700000</v>
      </c>
      <c r="D25" s="47">
        <v>2700000</v>
      </c>
      <c r="E25" s="47"/>
      <c r="F25" s="47">
        <v>1350000</v>
      </c>
      <c r="G25" s="48">
        <f t="shared" si="0"/>
        <v>0.5</v>
      </c>
      <c r="H25" s="56">
        <v>2700000</v>
      </c>
      <c r="I25" s="48">
        <f t="shared" si="1"/>
        <v>1</v>
      </c>
      <c r="J25" s="52">
        <v>2160000</v>
      </c>
      <c r="K25" s="39">
        <f t="shared" si="2"/>
        <v>0.8</v>
      </c>
      <c r="L25" s="84"/>
    </row>
    <row r="26" spans="1:12" s="13" customFormat="1" ht="27" customHeight="1" hidden="1">
      <c r="A26" s="34" t="s">
        <v>21</v>
      </c>
      <c r="B26" s="31" t="s">
        <v>21</v>
      </c>
      <c r="C26" s="47">
        <v>2000000</v>
      </c>
      <c r="D26" s="47">
        <v>2000000</v>
      </c>
      <c r="E26" s="47"/>
      <c r="F26" s="47">
        <v>1000000</v>
      </c>
      <c r="G26" s="48">
        <f t="shared" si="0"/>
        <v>0.5</v>
      </c>
      <c r="H26" s="56">
        <v>2000000</v>
      </c>
      <c r="I26" s="48">
        <f t="shared" si="1"/>
        <v>1</v>
      </c>
      <c r="J26" s="52">
        <v>1600000</v>
      </c>
      <c r="K26" s="39">
        <f t="shared" si="2"/>
        <v>0.8</v>
      </c>
      <c r="L26" s="84"/>
    </row>
    <row r="27" spans="1:12" s="13" customFormat="1" ht="27" customHeight="1" hidden="1">
      <c r="A27" s="34" t="s">
        <v>22</v>
      </c>
      <c r="B27" s="31" t="s">
        <v>22</v>
      </c>
      <c r="C27" s="47">
        <v>7500000</v>
      </c>
      <c r="D27" s="47">
        <v>7500000</v>
      </c>
      <c r="E27" s="47"/>
      <c r="F27" s="47">
        <v>3750000</v>
      </c>
      <c r="G27" s="48">
        <f t="shared" si="0"/>
        <v>0.5</v>
      </c>
      <c r="H27" s="47">
        <v>7500000</v>
      </c>
      <c r="I27" s="48">
        <v>1</v>
      </c>
      <c r="J27" s="52">
        <v>3408000</v>
      </c>
      <c r="K27" s="39">
        <f t="shared" si="2"/>
        <v>0.4544</v>
      </c>
      <c r="L27" s="84"/>
    </row>
    <row r="28" spans="1:12" s="13" customFormat="1" ht="27" customHeight="1" hidden="1">
      <c r="A28" s="34" t="s">
        <v>23</v>
      </c>
      <c r="B28" s="31" t="s">
        <v>23</v>
      </c>
      <c r="C28" s="47">
        <v>5000000</v>
      </c>
      <c r="D28" s="47">
        <v>5000000</v>
      </c>
      <c r="E28" s="47"/>
      <c r="F28" s="47">
        <v>2500000</v>
      </c>
      <c r="G28" s="48">
        <f t="shared" si="0"/>
        <v>0.5</v>
      </c>
      <c r="H28" s="47">
        <v>5000000</v>
      </c>
      <c r="I28" s="48">
        <v>1</v>
      </c>
      <c r="J28" s="52">
        <v>4457000</v>
      </c>
      <c r="K28" s="39">
        <f t="shared" si="2"/>
        <v>0.8914</v>
      </c>
      <c r="L28" s="84"/>
    </row>
    <row r="29" spans="1:12" ht="32.25" customHeight="1">
      <c r="A29" s="35" t="s">
        <v>78</v>
      </c>
      <c r="B29" s="28" t="s">
        <v>61</v>
      </c>
      <c r="C29" s="7">
        <f>SUM(C25:C28)</f>
        <v>17200000</v>
      </c>
      <c r="D29" s="7">
        <f>SUM(D25:D28)</f>
        <v>17200000</v>
      </c>
      <c r="E29" s="7"/>
      <c r="F29" s="7">
        <f>SUM(F25:F28)</f>
        <v>8600000</v>
      </c>
      <c r="G29" s="39">
        <f t="shared" si="0"/>
        <v>0.5</v>
      </c>
      <c r="H29" s="40">
        <f>SUM(H25:H28)</f>
        <v>17200000</v>
      </c>
      <c r="I29" s="39">
        <f aca="true" t="shared" si="3" ref="I29:I63">H29/C29</f>
        <v>1</v>
      </c>
      <c r="J29" s="41">
        <f>SUM(J25:J28)</f>
        <v>11625000</v>
      </c>
      <c r="K29" s="39">
        <f t="shared" si="2"/>
        <v>0.6758720930232558</v>
      </c>
      <c r="L29" s="82"/>
    </row>
    <row r="30" spans="1:11" s="9" customFormat="1" ht="32.25" customHeight="1">
      <c r="A30" s="273" t="s">
        <v>24</v>
      </c>
      <c r="B30" s="273"/>
      <c r="C30" s="42">
        <f>C29+C24+C21+C18+C14</f>
        <v>105676606</v>
      </c>
      <c r="D30" s="42">
        <f>D29+D24+D21+D18+D14</f>
        <v>92327924</v>
      </c>
      <c r="E30" s="42">
        <f aca="true" t="shared" si="4" ref="E30:E63">C30-D30</f>
        <v>13348682</v>
      </c>
      <c r="F30" s="42">
        <f>F29+F24+F21+F18+F14</f>
        <v>46154136</v>
      </c>
      <c r="G30" s="43">
        <f t="shared" si="0"/>
        <v>0.43674884865246333</v>
      </c>
      <c r="H30" s="45">
        <f>H29+H24+H21+H18+H14</f>
        <v>122018000</v>
      </c>
      <c r="I30" s="43">
        <f t="shared" si="3"/>
        <v>1.1546358708757167</v>
      </c>
      <c r="J30" s="45">
        <f>J29+J24+J21+J18+J14</f>
        <v>80772166</v>
      </c>
      <c r="K30" s="43">
        <f t="shared" si="2"/>
        <v>0.7643334608986212</v>
      </c>
    </row>
    <row r="31" spans="1:12" s="16" customFormat="1" ht="27" customHeight="1" hidden="1">
      <c r="A31" s="15" t="s">
        <v>25</v>
      </c>
      <c r="B31" s="15"/>
      <c r="C31" s="57">
        <v>18300000</v>
      </c>
      <c r="D31" s="53">
        <v>18300000</v>
      </c>
      <c r="E31" s="53">
        <f t="shared" si="4"/>
        <v>0</v>
      </c>
      <c r="F31" s="53">
        <v>9150000</v>
      </c>
      <c r="G31" s="54">
        <f t="shared" si="0"/>
        <v>0.5</v>
      </c>
      <c r="H31" s="58">
        <v>31011000</v>
      </c>
      <c r="I31" s="59">
        <f t="shared" si="3"/>
        <v>1.6945901639344263</v>
      </c>
      <c r="J31" s="60">
        <v>21133000</v>
      </c>
      <c r="K31" s="39">
        <f t="shared" si="2"/>
        <v>1.154808743169399</v>
      </c>
      <c r="L31" s="86"/>
    </row>
    <row r="32" spans="1:11" s="11" customFormat="1" ht="27" customHeight="1" hidden="1">
      <c r="A32" s="12" t="s">
        <v>26</v>
      </c>
      <c r="B32" s="12"/>
      <c r="C32" s="46">
        <v>20550000</v>
      </c>
      <c r="D32" s="47">
        <v>20550000</v>
      </c>
      <c r="E32" s="47">
        <f t="shared" si="4"/>
        <v>0</v>
      </c>
      <c r="F32" s="47">
        <v>10275000</v>
      </c>
      <c r="G32" s="48">
        <f t="shared" si="0"/>
        <v>0.5</v>
      </c>
      <c r="H32" s="58">
        <v>25184000</v>
      </c>
      <c r="I32" s="49">
        <f t="shared" si="3"/>
        <v>1.2254987834549878</v>
      </c>
      <c r="J32" s="50">
        <v>12028000</v>
      </c>
      <c r="K32" s="39">
        <f t="shared" si="2"/>
        <v>0.5853041362530413</v>
      </c>
    </row>
    <row r="33" spans="1:11" ht="32.25" customHeight="1">
      <c r="A33" s="34" t="s">
        <v>81</v>
      </c>
      <c r="B33" s="28" t="s">
        <v>62</v>
      </c>
      <c r="C33" s="7">
        <f>SUM(C31:C32)</f>
        <v>38850000</v>
      </c>
      <c r="D33" s="7">
        <f>SUM(D31:D32)</f>
        <v>38850000</v>
      </c>
      <c r="E33" s="7">
        <f t="shared" si="4"/>
        <v>0</v>
      </c>
      <c r="F33" s="7">
        <f>SUM(F31:F32)</f>
        <v>19425000</v>
      </c>
      <c r="G33" s="39">
        <f t="shared" si="0"/>
        <v>0.5</v>
      </c>
      <c r="H33" s="40">
        <f>SUM(H31:H32)</f>
        <v>56195000</v>
      </c>
      <c r="I33" s="39">
        <f t="shared" si="3"/>
        <v>1.4464607464607464</v>
      </c>
      <c r="J33" s="41">
        <f>SUM(J31:J32)</f>
        <v>33161000</v>
      </c>
      <c r="K33" s="39">
        <f t="shared" si="2"/>
        <v>0.8535649935649936</v>
      </c>
    </row>
    <row r="34" spans="1:11" s="14" customFormat="1" ht="27" customHeight="1" hidden="1">
      <c r="A34" s="34" t="s">
        <v>27</v>
      </c>
      <c r="B34" s="32" t="s">
        <v>27</v>
      </c>
      <c r="C34" s="53">
        <v>1200000</v>
      </c>
      <c r="D34" s="53">
        <v>360000</v>
      </c>
      <c r="E34" s="53">
        <f t="shared" si="4"/>
        <v>840000</v>
      </c>
      <c r="F34" s="53">
        <v>180000</v>
      </c>
      <c r="G34" s="54">
        <f t="shared" si="0"/>
        <v>0.15</v>
      </c>
      <c r="H34" s="53">
        <v>1200000</v>
      </c>
      <c r="I34" s="54">
        <f t="shared" si="3"/>
        <v>1</v>
      </c>
      <c r="J34" s="61">
        <v>444000</v>
      </c>
      <c r="K34" s="39">
        <f t="shared" si="2"/>
        <v>0.37</v>
      </c>
    </row>
    <row r="35" spans="1:11" s="14" customFormat="1" ht="27" customHeight="1" hidden="1">
      <c r="A35" s="34" t="s">
        <v>28</v>
      </c>
      <c r="B35" s="32" t="s">
        <v>28</v>
      </c>
      <c r="C35" s="53">
        <v>14220230</v>
      </c>
      <c r="D35" s="53">
        <v>14220230</v>
      </c>
      <c r="E35" s="62">
        <f t="shared" si="4"/>
        <v>0</v>
      </c>
      <c r="F35" s="53">
        <v>4266069</v>
      </c>
      <c r="G35" s="63">
        <f t="shared" si="0"/>
        <v>0.3</v>
      </c>
      <c r="H35" s="55">
        <v>16112000</v>
      </c>
      <c r="I35" s="54">
        <f t="shared" si="3"/>
        <v>1.133033713238112</v>
      </c>
      <c r="J35" s="61">
        <v>9243000</v>
      </c>
      <c r="K35" s="39">
        <f t="shared" si="2"/>
        <v>0.6499894868085818</v>
      </c>
    </row>
    <row r="36" spans="1:11" ht="32.25" customHeight="1">
      <c r="A36" s="34" t="s">
        <v>82</v>
      </c>
      <c r="B36" s="28" t="s">
        <v>63</v>
      </c>
      <c r="C36" s="7">
        <f>SUM(C34:C35)</f>
        <v>15420230</v>
      </c>
      <c r="D36" s="64">
        <f>SUM(D34:D35)</f>
        <v>14580230</v>
      </c>
      <c r="E36" s="7">
        <f t="shared" si="4"/>
        <v>840000</v>
      </c>
      <c r="F36" s="64">
        <f>SUM(F34:F35)</f>
        <v>4446069</v>
      </c>
      <c r="G36" s="39">
        <f t="shared" si="0"/>
        <v>0.2883270223595887</v>
      </c>
      <c r="H36" s="40">
        <f>SUM(H34:H35)</f>
        <v>17312000</v>
      </c>
      <c r="I36" s="39">
        <f t="shared" si="3"/>
        <v>1.1226810495044497</v>
      </c>
      <c r="J36" s="41">
        <f>SUM(J34:J35)</f>
        <v>9687000</v>
      </c>
      <c r="K36" s="39">
        <f t="shared" si="2"/>
        <v>0.6282007466814697</v>
      </c>
    </row>
    <row r="37" spans="1:11" s="14" customFormat="1" ht="27" customHeight="1" hidden="1">
      <c r="A37" s="34" t="s">
        <v>29</v>
      </c>
      <c r="B37" s="32" t="s">
        <v>29</v>
      </c>
      <c r="C37" s="53">
        <v>8501000</v>
      </c>
      <c r="D37" s="53">
        <v>2551000</v>
      </c>
      <c r="E37" s="53">
        <f t="shared" si="4"/>
        <v>5950000</v>
      </c>
      <c r="F37" s="53">
        <v>1275550</v>
      </c>
      <c r="G37" s="54">
        <f t="shared" si="0"/>
        <v>0.15004705328784848</v>
      </c>
      <c r="H37" s="55">
        <v>11703356</v>
      </c>
      <c r="I37" s="54">
        <f t="shared" si="3"/>
        <v>1.376703446653335</v>
      </c>
      <c r="J37" s="61">
        <v>2949000</v>
      </c>
      <c r="K37" s="39">
        <f t="shared" si="2"/>
        <v>0.34690036466298085</v>
      </c>
    </row>
    <row r="38" spans="1:11" s="14" customFormat="1" ht="27" customHeight="1" hidden="1">
      <c r="A38" s="34" t="s">
        <v>30</v>
      </c>
      <c r="B38" s="32" t="s">
        <v>30</v>
      </c>
      <c r="C38" s="53">
        <v>19435083</v>
      </c>
      <c r="D38" s="53">
        <v>19435083</v>
      </c>
      <c r="E38" s="62">
        <f t="shared" si="4"/>
        <v>0</v>
      </c>
      <c r="F38" s="53">
        <v>5836040</v>
      </c>
      <c r="G38" s="63">
        <f aca="true" t="shared" si="5" ref="G38:G63">F38/C38</f>
        <v>0.300283770334297</v>
      </c>
      <c r="H38" s="55">
        <v>19445610</v>
      </c>
      <c r="I38" s="54">
        <f t="shared" si="3"/>
        <v>1.000541649346185</v>
      </c>
      <c r="J38" s="61">
        <v>5361000</v>
      </c>
      <c r="K38" s="39">
        <f aca="true" t="shared" si="6" ref="K38:K63">J38/C38</f>
        <v>0.27584137407594295</v>
      </c>
    </row>
    <row r="39" spans="1:11" ht="32.25" customHeight="1">
      <c r="A39" s="34" t="s">
        <v>83</v>
      </c>
      <c r="B39" s="28" t="s">
        <v>64</v>
      </c>
      <c r="C39" s="7">
        <f>SUM(C37:C38)</f>
        <v>27936083</v>
      </c>
      <c r="D39" s="7">
        <f>SUM(D37:D38)</f>
        <v>21986083</v>
      </c>
      <c r="E39" s="7">
        <f t="shared" si="4"/>
        <v>5950000</v>
      </c>
      <c r="F39" s="7">
        <f>SUM(F37:F38)</f>
        <v>7111590</v>
      </c>
      <c r="G39" s="39">
        <f t="shared" si="5"/>
        <v>0.2545664687493948</v>
      </c>
      <c r="H39" s="40">
        <f>SUM(H37:H38)</f>
        <v>31148966</v>
      </c>
      <c r="I39" s="39">
        <f t="shared" si="3"/>
        <v>1.1150083567549538</v>
      </c>
      <c r="J39" s="41">
        <f>SUM(J37:J38)</f>
        <v>8310000</v>
      </c>
      <c r="K39" s="39">
        <f t="shared" si="6"/>
        <v>0.2974647519482241</v>
      </c>
    </row>
    <row r="40" spans="1:11" s="17" customFormat="1" ht="32.25" customHeight="1">
      <c r="A40" s="34" t="s">
        <v>84</v>
      </c>
      <c r="B40" s="28" t="s">
        <v>65</v>
      </c>
      <c r="C40" s="64">
        <v>34785963</v>
      </c>
      <c r="D40" s="64">
        <v>10435677</v>
      </c>
      <c r="E40" s="65">
        <f t="shared" si="4"/>
        <v>24350286</v>
      </c>
      <c r="F40" s="64">
        <v>5217895</v>
      </c>
      <c r="G40" s="66">
        <f t="shared" si="5"/>
        <v>0.15000001581097525</v>
      </c>
      <c r="H40" s="67">
        <v>34769000</v>
      </c>
      <c r="I40" s="68">
        <f t="shared" si="3"/>
        <v>0.9995123607760981</v>
      </c>
      <c r="J40" s="69">
        <v>10695000</v>
      </c>
      <c r="K40" s="39">
        <f t="shared" si="6"/>
        <v>0.3074516005205893</v>
      </c>
    </row>
    <row r="41" spans="1:11" s="14" customFormat="1" ht="27" customHeight="1" hidden="1">
      <c r="A41" s="34" t="s">
        <v>31</v>
      </c>
      <c r="B41" s="32" t="s">
        <v>31</v>
      </c>
      <c r="C41" s="53">
        <v>104000000</v>
      </c>
      <c r="D41" s="53">
        <v>104000000</v>
      </c>
      <c r="E41" s="53">
        <f t="shared" si="4"/>
        <v>0</v>
      </c>
      <c r="F41" s="53">
        <v>36506609</v>
      </c>
      <c r="G41" s="54">
        <f t="shared" si="5"/>
        <v>0.35102508653846154</v>
      </c>
      <c r="H41" s="53">
        <v>209247000</v>
      </c>
      <c r="I41" s="54">
        <f t="shared" si="3"/>
        <v>2.011990384615385</v>
      </c>
      <c r="J41" s="53">
        <v>143258000</v>
      </c>
      <c r="K41" s="39">
        <f t="shared" si="6"/>
        <v>1.3774807692307691</v>
      </c>
    </row>
    <row r="42" spans="1:11" s="14" customFormat="1" ht="27" customHeight="1" hidden="1">
      <c r="A42" s="34" t="s">
        <v>32</v>
      </c>
      <c r="B42" s="32" t="s">
        <v>32</v>
      </c>
      <c r="C42" s="53">
        <v>15300000</v>
      </c>
      <c r="D42" s="53">
        <v>15300000</v>
      </c>
      <c r="E42" s="53">
        <f t="shared" si="4"/>
        <v>0</v>
      </c>
      <c r="F42" s="53">
        <v>7650000</v>
      </c>
      <c r="G42" s="54">
        <f t="shared" si="5"/>
        <v>0.5</v>
      </c>
      <c r="H42" s="53">
        <v>14500000</v>
      </c>
      <c r="I42" s="54">
        <f t="shared" si="3"/>
        <v>0.9477124183006536</v>
      </c>
      <c r="J42" s="53">
        <v>5384000</v>
      </c>
      <c r="K42" s="39">
        <f t="shared" si="6"/>
        <v>0.3518954248366013</v>
      </c>
    </row>
    <row r="43" spans="1:11" ht="32.25" customHeight="1">
      <c r="A43" s="34" t="s">
        <v>85</v>
      </c>
      <c r="B43" s="28" t="s">
        <v>66</v>
      </c>
      <c r="C43" s="7">
        <f>SUM(C41:C42)</f>
        <v>119300000</v>
      </c>
      <c r="D43" s="7">
        <f>SUM(D41:D42)</f>
        <v>119300000</v>
      </c>
      <c r="E43" s="7">
        <f t="shared" si="4"/>
        <v>0</v>
      </c>
      <c r="F43" s="7">
        <f>SUM(F41:F42)</f>
        <v>44156609</v>
      </c>
      <c r="G43" s="39">
        <f t="shared" si="5"/>
        <v>0.37013083822296733</v>
      </c>
      <c r="H43" s="40">
        <f>SUM(H41:H42)</f>
        <v>223747000</v>
      </c>
      <c r="I43" s="39">
        <f t="shared" si="3"/>
        <v>1.875498742665549</v>
      </c>
      <c r="J43" s="41">
        <f>SUM(J41:J42)</f>
        <v>148642000</v>
      </c>
      <c r="K43" s="39">
        <f t="shared" si="6"/>
        <v>1.245951383067896</v>
      </c>
    </row>
    <row r="44" spans="1:11" ht="32.25" customHeight="1">
      <c r="A44" s="35" t="s">
        <v>86</v>
      </c>
      <c r="B44" s="28" t="s">
        <v>67</v>
      </c>
      <c r="C44" s="7">
        <v>7700000</v>
      </c>
      <c r="D44" s="7">
        <v>7700000</v>
      </c>
      <c r="E44" s="7">
        <f t="shared" si="4"/>
        <v>0</v>
      </c>
      <c r="F44" s="7">
        <v>3850000</v>
      </c>
      <c r="G44" s="39">
        <f t="shared" si="5"/>
        <v>0.5</v>
      </c>
      <c r="H44" s="40">
        <v>7694721</v>
      </c>
      <c r="I44" s="39">
        <f t="shared" si="3"/>
        <v>0.9993144155844156</v>
      </c>
      <c r="J44" s="41">
        <v>7494000</v>
      </c>
      <c r="K44" s="39">
        <f t="shared" si="6"/>
        <v>0.9732467532467532</v>
      </c>
    </row>
    <row r="45" spans="1:11" s="9" customFormat="1" ht="32.25" customHeight="1">
      <c r="A45" s="273" t="s">
        <v>33</v>
      </c>
      <c r="B45" s="273"/>
      <c r="C45" s="42">
        <f>C44+C43+C40+C39+C36+C33</f>
        <v>243992276</v>
      </c>
      <c r="D45" s="70">
        <f>D44+D43+D40+D39+D36+D33</f>
        <v>212851990</v>
      </c>
      <c r="E45" s="70">
        <f t="shared" si="4"/>
        <v>31140286</v>
      </c>
      <c r="F45" s="70">
        <f>F44+F43+F40+F39+F36+F33</f>
        <v>84207163</v>
      </c>
      <c r="G45" s="71">
        <f t="shared" si="5"/>
        <v>0.34512224886987813</v>
      </c>
      <c r="H45" s="45">
        <f>SUM(H44+H43+H40+H39+H36+H33)</f>
        <v>370866687</v>
      </c>
      <c r="I45" s="43">
        <f t="shared" si="3"/>
        <v>1.5199935550418817</v>
      </c>
      <c r="J45" s="45">
        <f>SUM(J44+J43+J40+J39+J36+J33)</f>
        <v>217989000</v>
      </c>
      <c r="K45" s="43">
        <f t="shared" si="6"/>
        <v>0.8934258230371194</v>
      </c>
    </row>
    <row r="46" spans="1:11" s="11" customFormat="1" ht="27" customHeight="1" hidden="1">
      <c r="A46" s="12" t="s">
        <v>34</v>
      </c>
      <c r="B46" s="12"/>
      <c r="C46" s="46">
        <v>3500000</v>
      </c>
      <c r="D46" s="47">
        <v>3500000</v>
      </c>
      <c r="E46" s="47">
        <f t="shared" si="4"/>
        <v>0</v>
      </c>
      <c r="F46" s="47">
        <v>1750000</v>
      </c>
      <c r="G46" s="48">
        <f t="shared" si="5"/>
        <v>0.5</v>
      </c>
      <c r="H46" s="46">
        <v>3503000</v>
      </c>
      <c r="I46" s="49">
        <f t="shared" si="3"/>
        <v>1.000857142857143</v>
      </c>
      <c r="J46" s="50">
        <v>3322000</v>
      </c>
      <c r="K46" s="39">
        <f t="shared" si="6"/>
        <v>0.9491428571428572</v>
      </c>
    </row>
    <row r="47" spans="1:11" s="11" customFormat="1" ht="27" customHeight="1" hidden="1">
      <c r="A47" s="12" t="s">
        <v>35</v>
      </c>
      <c r="B47" s="12"/>
      <c r="C47" s="46">
        <v>9100000</v>
      </c>
      <c r="D47" s="47">
        <v>9100000</v>
      </c>
      <c r="E47" s="47">
        <f t="shared" si="4"/>
        <v>0</v>
      </c>
      <c r="F47" s="47">
        <v>4550000</v>
      </c>
      <c r="G47" s="48">
        <f t="shared" si="5"/>
        <v>0.5</v>
      </c>
      <c r="H47" s="46">
        <v>9150000</v>
      </c>
      <c r="I47" s="49">
        <f t="shared" si="3"/>
        <v>1.0054945054945055</v>
      </c>
      <c r="J47" s="50">
        <v>4136000</v>
      </c>
      <c r="K47" s="39">
        <f t="shared" si="6"/>
        <v>0.4545054945054945</v>
      </c>
    </row>
    <row r="48" spans="1:11" s="11" customFormat="1" ht="27" customHeight="1" hidden="1">
      <c r="A48" s="12" t="s">
        <v>36</v>
      </c>
      <c r="B48" s="12"/>
      <c r="C48" s="46">
        <f>5786000</f>
        <v>5786000</v>
      </c>
      <c r="D48" s="47">
        <f>4986000+700000</f>
        <v>5686000</v>
      </c>
      <c r="E48" s="47">
        <f t="shared" si="4"/>
        <v>100000</v>
      </c>
      <c r="F48" s="47">
        <v>2893000</v>
      </c>
      <c r="G48" s="48">
        <f t="shared" si="5"/>
        <v>0.5</v>
      </c>
      <c r="H48" s="46">
        <v>6710000</v>
      </c>
      <c r="I48" s="49">
        <f t="shared" si="3"/>
        <v>1.1596958174904943</v>
      </c>
      <c r="J48" s="50">
        <v>3815000</v>
      </c>
      <c r="K48" s="39">
        <f t="shared" si="6"/>
        <v>0.6593501555478741</v>
      </c>
    </row>
    <row r="49" spans="1:11" s="11" customFormat="1" ht="27" customHeight="1" hidden="1">
      <c r="A49" s="12" t="s">
        <v>37</v>
      </c>
      <c r="B49" s="12"/>
      <c r="C49" s="46">
        <v>2556000</v>
      </c>
      <c r="D49" s="47">
        <v>2556000</v>
      </c>
      <c r="E49" s="47">
        <f t="shared" si="4"/>
        <v>0</v>
      </c>
      <c r="F49" s="47">
        <v>1278000</v>
      </c>
      <c r="G49" s="48">
        <f t="shared" si="5"/>
        <v>0.5</v>
      </c>
      <c r="H49" s="72">
        <v>2555491</v>
      </c>
      <c r="I49" s="49">
        <f t="shared" si="3"/>
        <v>0.9998008607198748</v>
      </c>
      <c r="J49" s="50">
        <v>1523000</v>
      </c>
      <c r="K49" s="39">
        <f t="shared" si="6"/>
        <v>0.5958528951486698</v>
      </c>
    </row>
    <row r="50" spans="1:11" s="11" customFormat="1" ht="27" customHeight="1" hidden="1">
      <c r="A50" s="12" t="s">
        <v>38</v>
      </c>
      <c r="B50" s="12"/>
      <c r="C50" s="46">
        <f>2000000+107187</f>
        <v>2107187</v>
      </c>
      <c r="D50" s="47">
        <v>2107187</v>
      </c>
      <c r="E50" s="47">
        <f t="shared" si="4"/>
        <v>0</v>
      </c>
      <c r="F50" s="47">
        <v>1053594</v>
      </c>
      <c r="G50" s="48">
        <f t="shared" si="5"/>
        <v>0.5000002372831647</v>
      </c>
      <c r="H50" s="72">
        <v>21971000</v>
      </c>
      <c r="I50" s="49">
        <f t="shared" si="3"/>
        <v>10.426696823775014</v>
      </c>
      <c r="J50" s="50">
        <v>16815000</v>
      </c>
      <c r="K50" s="39">
        <f t="shared" si="6"/>
        <v>7.979832829264797</v>
      </c>
    </row>
    <row r="51" spans="1:11" ht="32.25" customHeight="1">
      <c r="A51" s="34" t="s">
        <v>87</v>
      </c>
      <c r="B51" s="28" t="s">
        <v>68</v>
      </c>
      <c r="C51" s="7">
        <f>SUM(C46:C50)</f>
        <v>23049187</v>
      </c>
      <c r="D51" s="7">
        <f>SUM(D46:D50)</f>
        <v>22949187</v>
      </c>
      <c r="E51" s="7">
        <f t="shared" si="4"/>
        <v>100000</v>
      </c>
      <c r="F51" s="7">
        <f>SUM(F46:F50)</f>
        <v>11524594</v>
      </c>
      <c r="G51" s="39">
        <f t="shared" si="5"/>
        <v>0.500000021692739</v>
      </c>
      <c r="H51" s="40">
        <f>SUM(H46:H50)</f>
        <v>43889491</v>
      </c>
      <c r="I51" s="39">
        <f t="shared" si="3"/>
        <v>1.9041665547682876</v>
      </c>
      <c r="J51" s="40">
        <f>SUM(J46:J50)</f>
        <v>29611000</v>
      </c>
      <c r="K51" s="39">
        <f t="shared" si="6"/>
        <v>1.2846873948308892</v>
      </c>
    </row>
    <row r="52" spans="1:11" ht="32.25" customHeight="1">
      <c r="A52" s="35" t="s">
        <v>88</v>
      </c>
      <c r="B52" s="29" t="s">
        <v>69</v>
      </c>
      <c r="C52" s="8">
        <v>16000000</v>
      </c>
      <c r="D52" s="8">
        <v>16000000</v>
      </c>
      <c r="E52" s="8">
        <f t="shared" si="4"/>
        <v>0</v>
      </c>
      <c r="F52" s="8">
        <v>8000000</v>
      </c>
      <c r="G52" s="73">
        <f t="shared" si="5"/>
        <v>0.5</v>
      </c>
      <c r="H52" s="74">
        <v>16000000</v>
      </c>
      <c r="I52" s="73">
        <f t="shared" si="3"/>
        <v>1</v>
      </c>
      <c r="J52" s="75">
        <v>11266000</v>
      </c>
      <c r="K52" s="73">
        <f t="shared" si="6"/>
        <v>0.704125</v>
      </c>
    </row>
    <row r="53" spans="1:11" ht="32.25" customHeight="1">
      <c r="A53" s="34" t="s">
        <v>51</v>
      </c>
      <c r="B53" s="28" t="s">
        <v>70</v>
      </c>
      <c r="C53" s="7">
        <v>1000000</v>
      </c>
      <c r="D53" s="7">
        <v>1000000</v>
      </c>
      <c r="E53" s="7">
        <f t="shared" si="4"/>
        <v>0</v>
      </c>
      <c r="F53" s="7">
        <v>500000</v>
      </c>
      <c r="G53" s="39">
        <f t="shared" si="5"/>
        <v>0.5</v>
      </c>
      <c r="H53" s="7">
        <v>1000000</v>
      </c>
      <c r="I53" s="39">
        <f t="shared" si="3"/>
        <v>1</v>
      </c>
      <c r="J53" s="41">
        <v>750000</v>
      </c>
      <c r="K53" s="39">
        <f t="shared" si="6"/>
        <v>0.75</v>
      </c>
    </row>
    <row r="54" spans="1:11" ht="32.25" customHeight="1">
      <c r="A54" s="34" t="s">
        <v>89</v>
      </c>
      <c r="B54" s="28" t="s">
        <v>71</v>
      </c>
      <c r="C54" s="7">
        <v>28600000</v>
      </c>
      <c r="D54" s="7">
        <v>10000000</v>
      </c>
      <c r="E54" s="7">
        <f t="shared" si="4"/>
        <v>18600000</v>
      </c>
      <c r="F54" s="7">
        <v>5003884</v>
      </c>
      <c r="G54" s="39">
        <f t="shared" si="5"/>
        <v>0.174960979020979</v>
      </c>
      <c r="H54" s="7">
        <v>28600000</v>
      </c>
      <c r="I54" s="39">
        <f t="shared" si="3"/>
        <v>1</v>
      </c>
      <c r="J54" s="41">
        <v>10260000</v>
      </c>
      <c r="K54" s="39">
        <f t="shared" si="6"/>
        <v>0.35874125874125873</v>
      </c>
    </row>
    <row r="55" spans="1:11" ht="32.25" customHeight="1">
      <c r="A55" s="34" t="s">
        <v>90</v>
      </c>
      <c r="B55" s="28" t="s">
        <v>72</v>
      </c>
      <c r="C55" s="7">
        <v>32804000</v>
      </c>
      <c r="D55" s="7">
        <v>22963000</v>
      </c>
      <c r="E55" s="7">
        <f t="shared" si="4"/>
        <v>9841000</v>
      </c>
      <c r="F55" s="7">
        <v>11481628</v>
      </c>
      <c r="G55" s="39">
        <f t="shared" si="5"/>
        <v>0.3500069503719059</v>
      </c>
      <c r="H55" s="7">
        <v>32799000</v>
      </c>
      <c r="I55" s="39">
        <f t="shared" si="3"/>
        <v>0.9998475795634678</v>
      </c>
      <c r="J55" s="7">
        <v>31582000</v>
      </c>
      <c r="K55" s="39">
        <f t="shared" si="6"/>
        <v>0.9627484453115474</v>
      </c>
    </row>
    <row r="56" spans="1:11" ht="32.25" customHeight="1">
      <c r="A56" s="35" t="s">
        <v>91</v>
      </c>
      <c r="B56" s="28" t="s">
        <v>73</v>
      </c>
      <c r="C56" s="7">
        <v>6600000</v>
      </c>
      <c r="D56" s="7">
        <v>6600000</v>
      </c>
      <c r="E56" s="7">
        <f t="shared" si="4"/>
        <v>0</v>
      </c>
      <c r="F56" s="7">
        <v>3300000</v>
      </c>
      <c r="G56" s="39">
        <f t="shared" si="5"/>
        <v>0.5</v>
      </c>
      <c r="H56" s="7">
        <v>12800000</v>
      </c>
      <c r="I56" s="39">
        <f t="shared" si="3"/>
        <v>1.9393939393939394</v>
      </c>
      <c r="J56" s="41">
        <v>6270000</v>
      </c>
      <c r="K56" s="39">
        <f t="shared" si="6"/>
        <v>0.95</v>
      </c>
    </row>
    <row r="57" spans="1:11" s="9" customFormat="1" ht="29.25" customHeight="1">
      <c r="A57" s="273" t="s">
        <v>39</v>
      </c>
      <c r="B57" s="273"/>
      <c r="C57" s="42">
        <f>C56+C55+C54+C53+C52+C51</f>
        <v>108053187</v>
      </c>
      <c r="D57" s="42">
        <f>D56+D55+D54+D53+D52+D51</f>
        <v>79512187</v>
      </c>
      <c r="E57" s="42">
        <f t="shared" si="4"/>
        <v>28541000</v>
      </c>
      <c r="F57" s="42">
        <f>F56+F55+F54+F53+F52+F51</f>
        <v>39810106</v>
      </c>
      <c r="G57" s="43">
        <f t="shared" si="5"/>
        <v>0.36843065073129216</v>
      </c>
      <c r="H57" s="45">
        <f>SUM(H51:H56)</f>
        <v>135088491</v>
      </c>
      <c r="I57" s="43">
        <f t="shared" si="3"/>
        <v>1.2502036705312543</v>
      </c>
      <c r="J57" s="45">
        <f>SUM(J51:J56)</f>
        <v>89739000</v>
      </c>
      <c r="K57" s="76">
        <f t="shared" si="6"/>
        <v>0.8305076647114537</v>
      </c>
    </row>
    <row r="58" spans="1:11" s="11" customFormat="1" ht="27" customHeight="1" hidden="1">
      <c r="A58" s="12" t="s">
        <v>40</v>
      </c>
      <c r="B58" s="12"/>
      <c r="C58" s="46">
        <v>500968</v>
      </c>
      <c r="D58" s="47">
        <v>500968</v>
      </c>
      <c r="E58" s="47">
        <f t="shared" si="4"/>
        <v>0</v>
      </c>
      <c r="F58" s="47">
        <v>250484</v>
      </c>
      <c r="G58" s="48">
        <f t="shared" si="5"/>
        <v>0.5</v>
      </c>
      <c r="H58" s="46">
        <v>500000</v>
      </c>
      <c r="I58" s="59">
        <f t="shared" si="3"/>
        <v>0.9980677408537072</v>
      </c>
      <c r="J58" s="60">
        <v>489000</v>
      </c>
      <c r="K58" s="39">
        <f t="shared" si="6"/>
        <v>0.9761102505549256</v>
      </c>
    </row>
    <row r="59" spans="1:11" s="11" customFormat="1" ht="27" customHeight="1" hidden="1">
      <c r="A59" s="12" t="s">
        <v>41</v>
      </c>
      <c r="B59" s="12"/>
      <c r="C59" s="46">
        <v>4059486</v>
      </c>
      <c r="D59" s="47">
        <v>4059486</v>
      </c>
      <c r="E59" s="47">
        <f t="shared" si="4"/>
        <v>0</v>
      </c>
      <c r="F59" s="47">
        <v>2029772</v>
      </c>
      <c r="G59" s="48">
        <f t="shared" si="5"/>
        <v>0.5000071437615501</v>
      </c>
      <c r="H59" s="46">
        <v>3792270</v>
      </c>
      <c r="I59" s="59">
        <f t="shared" si="3"/>
        <v>0.934174917711257</v>
      </c>
      <c r="J59" s="60">
        <v>2885000</v>
      </c>
      <c r="K59" s="39">
        <f t="shared" si="6"/>
        <v>0.7106811059331156</v>
      </c>
    </row>
    <row r="60" spans="1:11" s="11" customFormat="1" ht="27" customHeight="1" hidden="1">
      <c r="A60" s="12" t="s">
        <v>42</v>
      </c>
      <c r="B60" s="12"/>
      <c r="C60" s="46">
        <v>515575</v>
      </c>
      <c r="D60" s="47">
        <v>515575</v>
      </c>
      <c r="E60" s="47">
        <f t="shared" si="4"/>
        <v>0</v>
      </c>
      <c r="F60" s="47">
        <v>257788</v>
      </c>
      <c r="G60" s="48">
        <f t="shared" si="5"/>
        <v>0.50000096979101</v>
      </c>
      <c r="H60" s="46">
        <v>516543</v>
      </c>
      <c r="I60" s="49">
        <f t="shared" si="3"/>
        <v>1.0018775153954322</v>
      </c>
      <c r="J60" s="50">
        <v>365000</v>
      </c>
      <c r="K60" s="39">
        <f t="shared" si="6"/>
        <v>0.707947437327256</v>
      </c>
    </row>
    <row r="61" spans="1:11" s="18" customFormat="1" ht="32.25" customHeight="1">
      <c r="A61" s="35" t="s">
        <v>50</v>
      </c>
      <c r="B61" s="27" t="s">
        <v>74</v>
      </c>
      <c r="C61" s="77">
        <f>SUM(C58:C60)</f>
        <v>5076029</v>
      </c>
      <c r="D61" s="7">
        <f>SUM(D58:D60)</f>
        <v>5076029</v>
      </c>
      <c r="E61" s="7">
        <f t="shared" si="4"/>
        <v>0</v>
      </c>
      <c r="F61" s="7">
        <f>SUM(F58:F60)</f>
        <v>2538044</v>
      </c>
      <c r="G61" s="39">
        <f t="shared" si="5"/>
        <v>0.5000058116295237</v>
      </c>
      <c r="H61" s="78">
        <f>SUM(H58:H60)</f>
        <v>4808813</v>
      </c>
      <c r="I61" s="79">
        <f t="shared" si="3"/>
        <v>0.9473572747515824</v>
      </c>
      <c r="J61" s="80">
        <f>SUM(J58:J60)</f>
        <v>3739000</v>
      </c>
      <c r="K61" s="79">
        <f t="shared" si="6"/>
        <v>0.7365994165911975</v>
      </c>
    </row>
    <row r="62" spans="1:11" ht="29.25" customHeight="1">
      <c r="A62" s="273" t="s">
        <v>43</v>
      </c>
      <c r="B62" s="273"/>
      <c r="C62" s="42">
        <f>SUM(C61)</f>
        <v>5076029</v>
      </c>
      <c r="D62" s="42">
        <f>SUM(D61)</f>
        <v>5076029</v>
      </c>
      <c r="E62" s="42">
        <f t="shared" si="4"/>
        <v>0</v>
      </c>
      <c r="F62" s="42">
        <f>SUM(F61)</f>
        <v>2538044</v>
      </c>
      <c r="G62" s="43">
        <f t="shared" si="5"/>
        <v>0.5000058116295237</v>
      </c>
      <c r="H62" s="45">
        <f>SUM(H61)</f>
        <v>4808813</v>
      </c>
      <c r="I62" s="43">
        <f t="shared" si="3"/>
        <v>0.9473572747515824</v>
      </c>
      <c r="J62" s="45">
        <f>SUM(J61)</f>
        <v>3739000</v>
      </c>
      <c r="K62" s="81">
        <f t="shared" si="6"/>
        <v>0.7365994165911975</v>
      </c>
    </row>
    <row r="63" spans="1:11" ht="29.25" customHeight="1">
      <c r="A63" s="273" t="s">
        <v>44</v>
      </c>
      <c r="B63" s="273"/>
      <c r="C63" s="42">
        <f>C62+C57+C45+C30+C10</f>
        <v>591622774</v>
      </c>
      <c r="D63" s="70">
        <f>D62+D57+D45+D30+D10</f>
        <v>518592806</v>
      </c>
      <c r="E63" s="70">
        <f t="shared" si="4"/>
        <v>73029968</v>
      </c>
      <c r="F63" s="70">
        <f>F62+F57+F45+F30+F10</f>
        <v>237121787</v>
      </c>
      <c r="G63" s="71">
        <f t="shared" si="5"/>
        <v>0.4007989506502669</v>
      </c>
      <c r="H63" s="45">
        <f>SUM(H62+H57+H45+H30+H10)</f>
        <v>793208991</v>
      </c>
      <c r="I63" s="43">
        <f t="shared" si="3"/>
        <v>1.3407343764626614</v>
      </c>
      <c r="J63" s="45">
        <f>SUM(J62+J57+J45+J30+J10)</f>
        <v>473297166</v>
      </c>
      <c r="K63" s="43">
        <f t="shared" si="6"/>
        <v>0.799998219811599</v>
      </c>
    </row>
    <row r="64" spans="3:4" ht="34.5" customHeight="1">
      <c r="C64" s="20"/>
      <c r="D64" s="21"/>
    </row>
    <row r="65" ht="34.5" customHeight="1">
      <c r="C65" s="20"/>
    </row>
    <row r="66" ht="34.5" customHeight="1">
      <c r="C66" s="20"/>
    </row>
  </sheetData>
  <mergeCells count="8">
    <mergeCell ref="A63:B63"/>
    <mergeCell ref="A45:B45"/>
    <mergeCell ref="A57:B57"/>
    <mergeCell ref="A62:B62"/>
    <mergeCell ref="H3:K3"/>
    <mergeCell ref="A3:B5"/>
    <mergeCell ref="A10:B10"/>
    <mergeCell ref="A30:B30"/>
  </mergeCells>
  <printOptions horizontalCentered="1" verticalCentered="1"/>
  <pageMargins left="0.5905511811023623" right="0.5905511811023623" top="0.1968503937007874" bottom="0.1968503937007874" header="0.3937007874015748" footer="0.3937007874015748"/>
  <pageSetup fitToHeight="0" fitToWidth="1" horizontalDpi="300" verticalDpi="300" orientation="portrait" paperSize="9" scale="74" r:id="rId1"/>
  <rowBreaks count="2" manualBreakCount="2">
    <brk id="30" max="10" man="1"/>
    <brk id="5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W60"/>
  <sheetViews>
    <sheetView workbookViewId="0" topLeftCell="A1">
      <selection activeCell="G12" sqref="G12"/>
    </sheetView>
  </sheetViews>
  <sheetFormatPr defaultColWidth="9.140625" defaultRowHeight="12.75"/>
  <cols>
    <col min="1" max="1" width="9.140625" style="125" customWidth="1"/>
    <col min="2" max="2" width="25.140625" style="125" customWidth="1"/>
    <col min="3" max="3" width="18.7109375" style="126" customWidth="1"/>
    <col min="4" max="5" width="27.421875" style="126" hidden="1" customWidth="1"/>
    <col min="6" max="6" width="27.421875" style="135" hidden="1" customWidth="1"/>
    <col min="7" max="7" width="17.7109375" style="136" customWidth="1"/>
    <col min="8" max="14" width="27.421875" style="137" hidden="1" customWidth="1"/>
    <col min="15" max="15" width="12.8515625" style="126" customWidth="1"/>
    <col min="16" max="16" width="19.7109375" style="126" customWidth="1"/>
    <col min="17" max="20" width="27.421875" style="126" hidden="1" customWidth="1"/>
    <col min="21" max="21" width="11.7109375" style="126" customWidth="1"/>
    <col min="22" max="23" width="27.421875" style="126" hidden="1" customWidth="1"/>
    <col min="24" max="16384" width="27.421875" style="126" customWidth="1"/>
  </cols>
  <sheetData>
    <row r="1" spans="1:11" s="110" customFormat="1" ht="13.5" customHeight="1">
      <c r="A1" s="103" t="s">
        <v>160</v>
      </c>
      <c r="B1" s="103"/>
      <c r="C1" s="104"/>
      <c r="D1" s="104"/>
      <c r="E1" s="105"/>
      <c r="F1" s="105"/>
      <c r="G1" s="105"/>
      <c r="H1" s="106"/>
      <c r="I1" s="107"/>
      <c r="J1" s="108"/>
      <c r="K1" s="109"/>
    </row>
    <row r="2" spans="1:21" s="110" customFormat="1" ht="15.75" customHeight="1">
      <c r="A2" s="103"/>
      <c r="B2" s="103"/>
      <c r="C2" s="104"/>
      <c r="D2" s="104"/>
      <c r="E2" s="105"/>
      <c r="F2" s="105"/>
      <c r="G2" s="105"/>
      <c r="H2" s="106"/>
      <c r="I2" s="107"/>
      <c r="J2" s="108"/>
      <c r="K2" s="109"/>
      <c r="U2" s="102" t="s">
        <v>128</v>
      </c>
    </row>
    <row r="3" spans="1:21" s="112" customFormat="1" ht="30" customHeight="1">
      <c r="A3" s="274" t="s">
        <v>93</v>
      </c>
      <c r="B3" s="274" t="s">
        <v>129</v>
      </c>
      <c r="C3" s="174" t="s">
        <v>46</v>
      </c>
      <c r="D3" s="111"/>
      <c r="E3" s="111"/>
      <c r="F3" s="111"/>
      <c r="G3" s="277" t="s">
        <v>92</v>
      </c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9"/>
    </row>
    <row r="4" spans="1:21" s="112" customFormat="1" ht="19.5" customHeight="1">
      <c r="A4" s="275"/>
      <c r="B4" s="275"/>
      <c r="C4" s="113">
        <v>1</v>
      </c>
      <c r="D4" s="114">
        <v>2</v>
      </c>
      <c r="E4" s="115">
        <v>3</v>
      </c>
      <c r="F4" s="114">
        <v>2</v>
      </c>
      <c r="G4" s="116">
        <v>2</v>
      </c>
      <c r="H4" s="117"/>
      <c r="I4" s="118"/>
      <c r="J4" s="119"/>
      <c r="K4" s="117"/>
      <c r="L4" s="117"/>
      <c r="M4" s="117"/>
      <c r="N4" s="117"/>
      <c r="O4" s="119" t="s">
        <v>47</v>
      </c>
      <c r="P4" s="118">
        <v>4</v>
      </c>
      <c r="Q4" s="117"/>
      <c r="R4" s="117"/>
      <c r="S4" s="117"/>
      <c r="T4" s="117"/>
      <c r="U4" s="119" t="s">
        <v>1</v>
      </c>
    </row>
    <row r="5" spans="1:21" s="112" customFormat="1" ht="33" customHeight="1">
      <c r="A5" s="276"/>
      <c r="B5" s="276"/>
      <c r="C5" s="120" t="s">
        <v>2</v>
      </c>
      <c r="D5" s="120" t="s">
        <v>3</v>
      </c>
      <c r="E5" s="121" t="s">
        <v>4</v>
      </c>
      <c r="F5" s="120" t="s">
        <v>5</v>
      </c>
      <c r="G5" s="122" t="s">
        <v>7</v>
      </c>
      <c r="H5" s="117"/>
      <c r="I5" s="123"/>
      <c r="J5" s="124"/>
      <c r="K5" s="117"/>
      <c r="L5" s="117"/>
      <c r="M5" s="117"/>
      <c r="N5" s="117"/>
      <c r="O5" s="124" t="s">
        <v>6</v>
      </c>
      <c r="P5" s="123" t="s">
        <v>8</v>
      </c>
      <c r="Q5" s="117"/>
      <c r="R5" s="117"/>
      <c r="S5" s="117"/>
      <c r="T5" s="117"/>
      <c r="U5" s="124" t="s">
        <v>6</v>
      </c>
    </row>
    <row r="6" spans="6:23" ht="15" customHeight="1" hidden="1">
      <c r="F6" s="127" t="s">
        <v>94</v>
      </c>
      <c r="G6" s="127" t="s">
        <v>95</v>
      </c>
      <c r="H6" s="127" t="s">
        <v>96</v>
      </c>
      <c r="I6" s="127" t="s">
        <v>97</v>
      </c>
      <c r="J6" s="128" t="s">
        <v>98</v>
      </c>
      <c r="K6" s="127"/>
      <c r="L6" s="127"/>
      <c r="M6" s="127"/>
      <c r="N6" s="127"/>
      <c r="O6" s="127" t="s">
        <v>99</v>
      </c>
      <c r="P6" s="127" t="s">
        <v>100</v>
      </c>
      <c r="Q6" s="127"/>
      <c r="R6" s="127"/>
      <c r="S6" s="127"/>
      <c r="T6" s="127"/>
      <c r="U6" s="127" t="s">
        <v>101</v>
      </c>
      <c r="V6" s="127" t="s">
        <v>102</v>
      </c>
      <c r="W6" s="127" t="s">
        <v>103</v>
      </c>
    </row>
    <row r="7" spans="1:23" s="134" customFormat="1" ht="12" customHeight="1" hidden="1">
      <c r="A7" s="129" t="s">
        <v>104</v>
      </c>
      <c r="B7" s="129"/>
      <c r="C7" s="130" t="s">
        <v>105</v>
      </c>
      <c r="D7" s="130" t="s">
        <v>106</v>
      </c>
      <c r="E7" s="130" t="s">
        <v>107</v>
      </c>
      <c r="F7" s="131" t="s">
        <v>108</v>
      </c>
      <c r="G7" s="132" t="s">
        <v>109</v>
      </c>
      <c r="H7" s="132" t="s">
        <v>110</v>
      </c>
      <c r="I7" s="133" t="s">
        <v>111</v>
      </c>
      <c r="J7" s="132" t="s">
        <v>112</v>
      </c>
      <c r="K7" s="132" t="s">
        <v>113</v>
      </c>
      <c r="L7" s="132" t="s">
        <v>114</v>
      </c>
      <c r="M7" s="132" t="s">
        <v>115</v>
      </c>
      <c r="N7" s="132" t="s">
        <v>116</v>
      </c>
      <c r="O7" s="133" t="s">
        <v>117</v>
      </c>
      <c r="P7" s="133" t="s">
        <v>118</v>
      </c>
      <c r="Q7" s="133" t="s">
        <v>119</v>
      </c>
      <c r="R7" s="132" t="s">
        <v>120</v>
      </c>
      <c r="S7" s="133" t="s">
        <v>121</v>
      </c>
      <c r="T7" s="133" t="s">
        <v>122</v>
      </c>
      <c r="U7" s="132" t="s">
        <v>123</v>
      </c>
      <c r="V7" s="132" t="s">
        <v>124</v>
      </c>
      <c r="W7" s="133" t="s">
        <v>125</v>
      </c>
    </row>
    <row r="8" spans="1:23" s="148" customFormat="1" ht="12">
      <c r="A8" s="140">
        <v>1</v>
      </c>
      <c r="B8" s="177" t="s">
        <v>151</v>
      </c>
      <c r="C8" s="141">
        <v>6008000000</v>
      </c>
      <c r="D8" s="141">
        <v>2059158000</v>
      </c>
      <c r="E8" s="141">
        <v>3908014060</v>
      </c>
      <c r="F8" s="142">
        <v>6191100000</v>
      </c>
      <c r="G8" s="143">
        <v>6057172060</v>
      </c>
      <c r="H8" s="141">
        <v>6234000000</v>
      </c>
      <c r="I8" s="141">
        <v>5976001944</v>
      </c>
      <c r="J8" s="141">
        <f>F8-I8</f>
        <v>215098056</v>
      </c>
      <c r="K8" s="141">
        <v>204395558</v>
      </c>
      <c r="L8" s="141">
        <v>1390680000</v>
      </c>
      <c r="M8" s="141">
        <v>4201878717</v>
      </c>
      <c r="N8" s="141"/>
      <c r="O8" s="144">
        <f>G8/C8</f>
        <v>1.008184430758988</v>
      </c>
      <c r="P8" s="141">
        <v>4668000000</v>
      </c>
      <c r="Q8" s="141"/>
      <c r="R8" s="141">
        <f>P8+Q8</f>
        <v>4668000000</v>
      </c>
      <c r="S8" s="141">
        <v>-1132331</v>
      </c>
      <c r="T8" s="141">
        <f>R8+S8</f>
        <v>4666867669</v>
      </c>
      <c r="U8" s="145">
        <f>+P8/C8</f>
        <v>0.7769640479360852</v>
      </c>
      <c r="V8" s="146">
        <f>P8/H8</f>
        <v>0.7487969201154957</v>
      </c>
      <c r="W8" s="147">
        <f>H8/G8</f>
        <v>1.0291931512343402</v>
      </c>
    </row>
    <row r="9" spans="1:23" s="148" customFormat="1" ht="21" customHeight="1">
      <c r="A9" s="140">
        <f>A8+1</f>
        <v>2</v>
      </c>
      <c r="B9" s="175" t="s">
        <v>131</v>
      </c>
      <c r="C9" s="141">
        <v>594000000</v>
      </c>
      <c r="D9" s="141">
        <v>766360000</v>
      </c>
      <c r="E9" s="141">
        <v>1141406543</v>
      </c>
      <c r="F9" s="141">
        <v>1275800000</v>
      </c>
      <c r="G9" s="143">
        <v>1907766543</v>
      </c>
      <c r="H9" s="141">
        <v>1252160000</v>
      </c>
      <c r="I9" s="141">
        <v>1214688866</v>
      </c>
      <c r="J9" s="141">
        <f aca="true" t="shared" si="0" ref="J9:J47">F9-I9</f>
        <v>61111134</v>
      </c>
      <c r="K9" s="141">
        <v>625176964</v>
      </c>
      <c r="L9" s="141">
        <v>222480000</v>
      </c>
      <c r="M9" s="141">
        <v>329593388</v>
      </c>
      <c r="N9" s="141"/>
      <c r="O9" s="144">
        <f aca="true" t="shared" si="1" ref="O9:O49">G9/C9</f>
        <v>3.2117281868686867</v>
      </c>
      <c r="P9" s="141">
        <v>888000000</v>
      </c>
      <c r="Q9" s="141"/>
      <c r="R9" s="141">
        <f aca="true" t="shared" si="2" ref="R9:R47">P9+Q9</f>
        <v>888000000</v>
      </c>
      <c r="S9" s="141"/>
      <c r="T9" s="141">
        <f aca="true" t="shared" si="3" ref="T9:T47">R9+S9</f>
        <v>888000000</v>
      </c>
      <c r="U9" s="145">
        <f aca="true" t="shared" si="4" ref="U9:U49">+P9/C9</f>
        <v>1.494949494949495</v>
      </c>
      <c r="V9" s="146">
        <f aca="true" t="shared" si="5" ref="V9:V46">P9/H9</f>
        <v>0.7091745463838487</v>
      </c>
      <c r="W9" s="147">
        <f aca="true" t="shared" si="6" ref="W9:W46">H9/G9</f>
        <v>0.6563486526139378</v>
      </c>
    </row>
    <row r="10" spans="1:23" s="148" customFormat="1" ht="21" customHeight="1">
      <c r="A10" s="140">
        <f aca="true" t="shared" si="7" ref="A10:A47">A9+1</f>
        <v>3</v>
      </c>
      <c r="B10" s="175" t="s">
        <v>132</v>
      </c>
      <c r="C10" s="141">
        <v>12000000</v>
      </c>
      <c r="D10" s="141">
        <v>24000000</v>
      </c>
      <c r="E10" s="141"/>
      <c r="F10" s="141">
        <v>12000000</v>
      </c>
      <c r="G10" s="143">
        <v>24000000</v>
      </c>
      <c r="H10" s="141">
        <v>12000000</v>
      </c>
      <c r="I10" s="141">
        <v>11189791</v>
      </c>
      <c r="J10" s="141">
        <f t="shared" si="0"/>
        <v>810209</v>
      </c>
      <c r="K10" s="141"/>
      <c r="L10" s="141">
        <v>11640000</v>
      </c>
      <c r="M10" s="141"/>
      <c r="N10" s="141"/>
      <c r="O10" s="144">
        <f t="shared" si="1"/>
        <v>2</v>
      </c>
      <c r="P10" s="141">
        <v>11000000</v>
      </c>
      <c r="Q10" s="141"/>
      <c r="R10" s="141">
        <f t="shared" si="2"/>
        <v>11000000</v>
      </c>
      <c r="S10" s="141">
        <v>-450209</v>
      </c>
      <c r="T10" s="141">
        <f t="shared" si="3"/>
        <v>10549791</v>
      </c>
      <c r="U10" s="145">
        <f t="shared" si="4"/>
        <v>0.9166666666666666</v>
      </c>
      <c r="V10" s="146">
        <f t="shared" si="5"/>
        <v>0.9166666666666666</v>
      </c>
      <c r="W10" s="147">
        <f t="shared" si="6"/>
        <v>0.5</v>
      </c>
    </row>
    <row r="11" spans="1:23" s="153" customFormat="1" ht="21" customHeight="1">
      <c r="A11" s="149"/>
      <c r="B11" s="176" t="s">
        <v>150</v>
      </c>
      <c r="C11" s="150">
        <f>SUM(C8:C10)</f>
        <v>6614000000</v>
      </c>
      <c r="D11" s="150">
        <f aca="true" t="shared" si="8" ref="D11:T11">SUM(D8:D10)</f>
        <v>2849518000</v>
      </c>
      <c r="E11" s="150">
        <f t="shared" si="8"/>
        <v>5049420603</v>
      </c>
      <c r="F11" s="150">
        <f t="shared" si="8"/>
        <v>7478900000</v>
      </c>
      <c r="G11" s="150">
        <v>7988938603</v>
      </c>
      <c r="H11" s="150">
        <f t="shared" si="8"/>
        <v>7498160000</v>
      </c>
      <c r="I11" s="150">
        <f t="shared" si="8"/>
        <v>7201880601</v>
      </c>
      <c r="J11" s="150">
        <f t="shared" si="8"/>
        <v>277019399</v>
      </c>
      <c r="K11" s="150">
        <f t="shared" si="8"/>
        <v>829572522</v>
      </c>
      <c r="L11" s="150">
        <f t="shared" si="8"/>
        <v>1624800000</v>
      </c>
      <c r="M11" s="150">
        <f t="shared" si="8"/>
        <v>4531472105</v>
      </c>
      <c r="N11" s="150">
        <f t="shared" si="8"/>
        <v>0</v>
      </c>
      <c r="O11" s="144">
        <f t="shared" si="1"/>
        <v>1.2078830666767464</v>
      </c>
      <c r="P11" s="150">
        <f t="shared" si="8"/>
        <v>5567000000</v>
      </c>
      <c r="Q11" s="150">
        <f t="shared" si="8"/>
        <v>0</v>
      </c>
      <c r="R11" s="150">
        <f t="shared" si="8"/>
        <v>5567000000</v>
      </c>
      <c r="S11" s="150">
        <f t="shared" si="8"/>
        <v>-1582540</v>
      </c>
      <c r="T11" s="150">
        <f t="shared" si="8"/>
        <v>5565417460</v>
      </c>
      <c r="U11" s="145">
        <f t="shared" si="4"/>
        <v>0.8416994254611431</v>
      </c>
      <c r="V11" s="151">
        <f>P11/H11</f>
        <v>0.7424488141090614</v>
      </c>
      <c r="W11" s="152">
        <f>H11/G11</f>
        <v>0.9385677337893543</v>
      </c>
    </row>
    <row r="12" spans="1:23" s="148" customFormat="1" ht="12">
      <c r="A12" s="140">
        <f>A10+1</f>
        <v>4</v>
      </c>
      <c r="B12" s="177" t="s">
        <v>151</v>
      </c>
      <c r="C12" s="141">
        <v>4352000000</v>
      </c>
      <c r="D12" s="141">
        <v>2613600000</v>
      </c>
      <c r="E12" s="141">
        <v>1954500000</v>
      </c>
      <c r="F12" s="141">
        <v>4371000000</v>
      </c>
      <c r="G12" s="143">
        <v>4568100000</v>
      </c>
      <c r="H12" s="141">
        <v>4244100000</v>
      </c>
      <c r="I12" s="141">
        <v>4120022824</v>
      </c>
      <c r="J12" s="141">
        <f t="shared" si="0"/>
        <v>250977176</v>
      </c>
      <c r="K12" s="141">
        <v>321264000</v>
      </c>
      <c r="L12" s="141">
        <v>1907928000</v>
      </c>
      <c r="M12" s="141">
        <v>1774897832</v>
      </c>
      <c r="N12" s="141"/>
      <c r="O12" s="144">
        <f t="shared" si="1"/>
        <v>1.0496553308823529</v>
      </c>
      <c r="P12" s="141">
        <v>2815000000</v>
      </c>
      <c r="Q12" s="141"/>
      <c r="R12" s="141">
        <f t="shared" si="2"/>
        <v>2815000000</v>
      </c>
      <c r="S12" s="141">
        <v>11978297</v>
      </c>
      <c r="T12" s="141">
        <f t="shared" si="3"/>
        <v>2826978297</v>
      </c>
      <c r="U12" s="145">
        <f t="shared" si="4"/>
        <v>0.6468290441176471</v>
      </c>
      <c r="V12" s="146">
        <f t="shared" si="5"/>
        <v>0.6632737211658538</v>
      </c>
      <c r="W12" s="147">
        <f t="shared" si="6"/>
        <v>0.929073356537729</v>
      </c>
    </row>
    <row r="13" spans="1:23" s="148" customFormat="1" ht="21" customHeight="1">
      <c r="A13" s="140">
        <f t="shared" si="7"/>
        <v>5</v>
      </c>
      <c r="B13" s="175" t="s">
        <v>131</v>
      </c>
      <c r="C13" s="141">
        <v>555000000</v>
      </c>
      <c r="D13" s="141">
        <v>322500000</v>
      </c>
      <c r="E13" s="141"/>
      <c r="F13" s="141">
        <v>555400000</v>
      </c>
      <c r="G13" s="143">
        <v>742500000</v>
      </c>
      <c r="H13" s="141">
        <v>555000000</v>
      </c>
      <c r="I13" s="141">
        <v>540587132</v>
      </c>
      <c r="J13" s="141">
        <f t="shared" si="0"/>
        <v>14812868</v>
      </c>
      <c r="K13" s="141">
        <v>538350000</v>
      </c>
      <c r="L13" s="141"/>
      <c r="M13" s="141"/>
      <c r="N13" s="141"/>
      <c r="O13" s="144">
        <f t="shared" si="1"/>
        <v>1.337837837837838</v>
      </c>
      <c r="P13" s="141">
        <v>405000000</v>
      </c>
      <c r="Q13" s="141"/>
      <c r="R13" s="141">
        <f t="shared" si="2"/>
        <v>405000000</v>
      </c>
      <c r="S13" s="141">
        <v>-11429312</v>
      </c>
      <c r="T13" s="141">
        <f t="shared" si="3"/>
        <v>393570688</v>
      </c>
      <c r="U13" s="145">
        <f t="shared" si="4"/>
        <v>0.7297297297297297</v>
      </c>
      <c r="V13" s="146">
        <f t="shared" si="5"/>
        <v>0.7297297297297297</v>
      </c>
      <c r="W13" s="147">
        <f t="shared" si="6"/>
        <v>0.7474747474747475</v>
      </c>
    </row>
    <row r="14" spans="1:23" s="153" customFormat="1" ht="21" customHeight="1">
      <c r="A14" s="149"/>
      <c r="B14" s="176" t="s">
        <v>152</v>
      </c>
      <c r="C14" s="150">
        <f aca="true" t="shared" si="9" ref="C14:S14">SUM(C12:C13)</f>
        <v>4907000000</v>
      </c>
      <c r="D14" s="150">
        <f t="shared" si="9"/>
        <v>2936100000</v>
      </c>
      <c r="E14" s="150">
        <f t="shared" si="9"/>
        <v>1954500000</v>
      </c>
      <c r="F14" s="150">
        <f t="shared" si="9"/>
        <v>4926400000</v>
      </c>
      <c r="G14" s="150">
        <v>5310600000</v>
      </c>
      <c r="H14" s="150">
        <f t="shared" si="9"/>
        <v>4799100000</v>
      </c>
      <c r="I14" s="150">
        <f t="shared" si="9"/>
        <v>4660609956</v>
      </c>
      <c r="J14" s="150">
        <f t="shared" si="9"/>
        <v>265790044</v>
      </c>
      <c r="K14" s="150">
        <f t="shared" si="9"/>
        <v>859614000</v>
      </c>
      <c r="L14" s="150">
        <f t="shared" si="9"/>
        <v>1907928000</v>
      </c>
      <c r="M14" s="150">
        <f t="shared" si="9"/>
        <v>1774897832</v>
      </c>
      <c r="N14" s="150">
        <f t="shared" si="9"/>
        <v>0</v>
      </c>
      <c r="O14" s="144">
        <f t="shared" si="1"/>
        <v>1.0822498471571225</v>
      </c>
      <c r="P14" s="150">
        <f t="shared" si="9"/>
        <v>3220000000</v>
      </c>
      <c r="Q14" s="150">
        <f t="shared" si="9"/>
        <v>0</v>
      </c>
      <c r="R14" s="150">
        <f t="shared" si="9"/>
        <v>3220000000</v>
      </c>
      <c r="S14" s="150">
        <f t="shared" si="9"/>
        <v>548985</v>
      </c>
      <c r="T14" s="150">
        <f>SUM(T12:T13)</f>
        <v>3220548985</v>
      </c>
      <c r="U14" s="145">
        <f t="shared" si="4"/>
        <v>0.6562054208273894</v>
      </c>
      <c r="V14" s="151">
        <f>P14/H14</f>
        <v>0.6709591381717406</v>
      </c>
      <c r="W14" s="152">
        <f>H14/G14</f>
        <v>0.9036831996384589</v>
      </c>
    </row>
    <row r="15" spans="1:23" s="148" customFormat="1" ht="12">
      <c r="A15" s="140">
        <f>A13+1</f>
        <v>6</v>
      </c>
      <c r="B15" s="177" t="s">
        <v>130</v>
      </c>
      <c r="C15" s="141">
        <v>1827000000</v>
      </c>
      <c r="D15" s="141">
        <v>648000000</v>
      </c>
      <c r="E15" s="141">
        <v>1119000000</v>
      </c>
      <c r="F15" s="141">
        <v>1835100000</v>
      </c>
      <c r="G15" s="143">
        <v>1827000000</v>
      </c>
      <c r="H15" s="141">
        <v>1827000000</v>
      </c>
      <c r="I15" s="141">
        <v>1757263576</v>
      </c>
      <c r="J15" s="141">
        <f t="shared" si="0"/>
        <v>77836424</v>
      </c>
      <c r="K15" s="141">
        <v>58200000</v>
      </c>
      <c r="L15" s="141">
        <v>629640000</v>
      </c>
      <c r="M15" s="141">
        <v>1062733382</v>
      </c>
      <c r="N15" s="141"/>
      <c r="O15" s="144">
        <f t="shared" si="1"/>
        <v>1</v>
      </c>
      <c r="P15" s="141">
        <v>1757000000</v>
      </c>
      <c r="Q15" s="141"/>
      <c r="R15" s="141">
        <f t="shared" si="2"/>
        <v>1757000000</v>
      </c>
      <c r="S15" s="141">
        <v>-8188546</v>
      </c>
      <c r="T15" s="141">
        <f t="shared" si="3"/>
        <v>1748811454</v>
      </c>
      <c r="U15" s="145">
        <f t="shared" si="4"/>
        <v>0.9616858237547893</v>
      </c>
      <c r="V15" s="146">
        <f t="shared" si="5"/>
        <v>0.9616858237547893</v>
      </c>
      <c r="W15" s="147">
        <f t="shared" si="6"/>
        <v>1</v>
      </c>
    </row>
    <row r="16" spans="1:23" s="148" customFormat="1" ht="21" customHeight="1">
      <c r="A16" s="140">
        <f t="shared" si="7"/>
        <v>7</v>
      </c>
      <c r="B16" s="175" t="s">
        <v>131</v>
      </c>
      <c r="C16" s="141">
        <v>3600000000</v>
      </c>
      <c r="D16" s="141">
        <v>1010000000</v>
      </c>
      <c r="E16" s="141">
        <v>925000000</v>
      </c>
      <c r="F16" s="141">
        <v>3589700000</v>
      </c>
      <c r="G16" s="143">
        <v>3600000000</v>
      </c>
      <c r="H16" s="141">
        <v>3600000000</v>
      </c>
      <c r="I16" s="141">
        <v>3486337469</v>
      </c>
      <c r="J16" s="141">
        <f t="shared" si="0"/>
        <v>103362531</v>
      </c>
      <c r="K16" s="141">
        <v>1599300000</v>
      </c>
      <c r="L16" s="141">
        <v>978910668</v>
      </c>
      <c r="M16" s="141">
        <v>925000000</v>
      </c>
      <c r="N16" s="141"/>
      <c r="O16" s="144">
        <f t="shared" si="1"/>
        <v>1</v>
      </c>
      <c r="P16" s="141">
        <v>3283000000</v>
      </c>
      <c r="Q16" s="141"/>
      <c r="R16" s="141">
        <f t="shared" si="2"/>
        <v>3283000000</v>
      </c>
      <c r="S16" s="141">
        <v>-52221964</v>
      </c>
      <c r="T16" s="141">
        <f t="shared" si="3"/>
        <v>3230778036</v>
      </c>
      <c r="U16" s="145">
        <f t="shared" si="4"/>
        <v>0.9119444444444444</v>
      </c>
      <c r="V16" s="146">
        <f t="shared" si="5"/>
        <v>0.9119444444444444</v>
      </c>
      <c r="W16" s="147">
        <f t="shared" si="6"/>
        <v>1</v>
      </c>
    </row>
    <row r="17" spans="1:23" s="153" customFormat="1" ht="21" customHeight="1">
      <c r="A17" s="149"/>
      <c r="B17" s="176" t="s">
        <v>153</v>
      </c>
      <c r="C17" s="150">
        <f>SUM(C15:C16)</f>
        <v>5427000000</v>
      </c>
      <c r="D17" s="150">
        <f aca="true" t="shared" si="10" ref="D17:T17">SUM(D15:D16)</f>
        <v>1658000000</v>
      </c>
      <c r="E17" s="150">
        <f t="shared" si="10"/>
        <v>2044000000</v>
      </c>
      <c r="F17" s="150">
        <f t="shared" si="10"/>
        <v>5424800000</v>
      </c>
      <c r="G17" s="150">
        <v>5427000000</v>
      </c>
      <c r="H17" s="150">
        <f t="shared" si="10"/>
        <v>5427000000</v>
      </c>
      <c r="I17" s="150">
        <f t="shared" si="10"/>
        <v>5243601045</v>
      </c>
      <c r="J17" s="150">
        <f t="shared" si="10"/>
        <v>181198955</v>
      </c>
      <c r="K17" s="150">
        <f t="shared" si="10"/>
        <v>1657500000</v>
      </c>
      <c r="L17" s="150">
        <f t="shared" si="10"/>
        <v>1608550668</v>
      </c>
      <c r="M17" s="150">
        <f t="shared" si="10"/>
        <v>1987733382</v>
      </c>
      <c r="N17" s="150">
        <f t="shared" si="10"/>
        <v>0</v>
      </c>
      <c r="O17" s="144">
        <f t="shared" si="1"/>
        <v>1</v>
      </c>
      <c r="P17" s="150">
        <f t="shared" si="10"/>
        <v>5040000000</v>
      </c>
      <c r="Q17" s="150">
        <f t="shared" si="10"/>
        <v>0</v>
      </c>
      <c r="R17" s="150">
        <f t="shared" si="10"/>
        <v>5040000000</v>
      </c>
      <c r="S17" s="150">
        <f t="shared" si="10"/>
        <v>-60410510</v>
      </c>
      <c r="T17" s="150">
        <f t="shared" si="10"/>
        <v>4979589490</v>
      </c>
      <c r="U17" s="145">
        <f t="shared" si="4"/>
        <v>0.9286898839137645</v>
      </c>
      <c r="V17" s="151">
        <f>P17/H17</f>
        <v>0.9286898839137645</v>
      </c>
      <c r="W17" s="152">
        <f>H17/G17</f>
        <v>1</v>
      </c>
    </row>
    <row r="18" spans="1:23" s="148" customFormat="1" ht="12">
      <c r="A18" s="140">
        <f>A16+1</f>
        <v>8</v>
      </c>
      <c r="B18" s="177" t="s">
        <v>151</v>
      </c>
      <c r="C18" s="141">
        <v>5829000000</v>
      </c>
      <c r="D18" s="141">
        <v>2880000000</v>
      </c>
      <c r="E18" s="141">
        <v>2445000000</v>
      </c>
      <c r="F18" s="141">
        <v>5895500000</v>
      </c>
      <c r="G18" s="143">
        <v>6207000000</v>
      </c>
      <c r="H18" s="141">
        <v>5194000000</v>
      </c>
      <c r="I18" s="141">
        <v>5079341442</v>
      </c>
      <c r="J18" s="141">
        <f t="shared" si="0"/>
        <v>816158558</v>
      </c>
      <c r="K18" s="141">
        <v>750780000</v>
      </c>
      <c r="L18" s="141">
        <v>2668500000</v>
      </c>
      <c r="M18" s="141">
        <v>1210724160</v>
      </c>
      <c r="N18" s="141"/>
      <c r="O18" s="144">
        <f t="shared" si="1"/>
        <v>1.0648481729284611</v>
      </c>
      <c r="P18" s="141">
        <v>3706000000</v>
      </c>
      <c r="Q18" s="141">
        <v>12369461</v>
      </c>
      <c r="R18" s="141">
        <f t="shared" si="2"/>
        <v>3718369461</v>
      </c>
      <c r="S18" s="141">
        <v>12639234</v>
      </c>
      <c r="T18" s="141">
        <f t="shared" si="3"/>
        <v>3731008695</v>
      </c>
      <c r="U18" s="145">
        <f t="shared" si="4"/>
        <v>0.6357865843197804</v>
      </c>
      <c r="V18" s="146">
        <f t="shared" si="5"/>
        <v>0.7135155949172122</v>
      </c>
      <c r="W18" s="147">
        <f t="shared" si="6"/>
        <v>0.8367971644917029</v>
      </c>
    </row>
    <row r="19" spans="1:23" s="148" customFormat="1" ht="21" customHeight="1">
      <c r="A19" s="140">
        <f t="shared" si="7"/>
        <v>9</v>
      </c>
      <c r="B19" s="175" t="s">
        <v>131</v>
      </c>
      <c r="C19" s="141">
        <v>966000000</v>
      </c>
      <c r="D19" s="141">
        <v>207000000</v>
      </c>
      <c r="E19" s="141">
        <v>740890236</v>
      </c>
      <c r="F19" s="141">
        <v>984600000</v>
      </c>
      <c r="G19" s="143">
        <v>992890236</v>
      </c>
      <c r="H19" s="141">
        <v>992890236</v>
      </c>
      <c r="I19" s="141">
        <v>992590236</v>
      </c>
      <c r="J19" s="141">
        <f t="shared" si="0"/>
        <v>-7990236</v>
      </c>
      <c r="K19" s="141">
        <v>244440000</v>
      </c>
      <c r="L19" s="141"/>
      <c r="M19" s="141"/>
      <c r="N19" s="141"/>
      <c r="O19" s="144">
        <f t="shared" si="1"/>
        <v>1.0278366832298136</v>
      </c>
      <c r="P19" s="141">
        <v>224000000</v>
      </c>
      <c r="Q19" s="141"/>
      <c r="R19" s="141">
        <f t="shared" si="2"/>
        <v>224000000</v>
      </c>
      <c r="S19" s="141"/>
      <c r="T19" s="141">
        <f t="shared" si="3"/>
        <v>224000000</v>
      </c>
      <c r="U19" s="145">
        <f t="shared" si="4"/>
        <v>0.2318840579710145</v>
      </c>
      <c r="V19" s="146">
        <f t="shared" si="5"/>
        <v>0.22560399113442384</v>
      </c>
      <c r="W19" s="147">
        <f t="shared" si="6"/>
        <v>1</v>
      </c>
    </row>
    <row r="20" spans="1:23" s="153" customFormat="1" ht="21" customHeight="1">
      <c r="A20" s="149"/>
      <c r="B20" s="176" t="s">
        <v>154</v>
      </c>
      <c r="C20" s="150">
        <f>SUM(C18:C19)</f>
        <v>6795000000</v>
      </c>
      <c r="D20" s="150">
        <f aca="true" t="shared" si="11" ref="D20:T20">SUM(D18:D19)</f>
        <v>3087000000</v>
      </c>
      <c r="E20" s="150">
        <f t="shared" si="11"/>
        <v>3185890236</v>
      </c>
      <c r="F20" s="150">
        <f t="shared" si="11"/>
        <v>6880100000</v>
      </c>
      <c r="G20" s="150">
        <v>7199890236</v>
      </c>
      <c r="H20" s="150">
        <f t="shared" si="11"/>
        <v>6186890236</v>
      </c>
      <c r="I20" s="150">
        <f t="shared" si="11"/>
        <v>6071931678</v>
      </c>
      <c r="J20" s="150">
        <f t="shared" si="11"/>
        <v>808168322</v>
      </c>
      <c r="K20" s="150">
        <f t="shared" si="11"/>
        <v>995220000</v>
      </c>
      <c r="L20" s="150">
        <f t="shared" si="11"/>
        <v>2668500000</v>
      </c>
      <c r="M20" s="150">
        <f t="shared" si="11"/>
        <v>1210724160</v>
      </c>
      <c r="N20" s="150">
        <f t="shared" si="11"/>
        <v>0</v>
      </c>
      <c r="O20" s="144">
        <f t="shared" si="1"/>
        <v>1.0595864953642384</v>
      </c>
      <c r="P20" s="150">
        <f t="shared" si="11"/>
        <v>3930000000</v>
      </c>
      <c r="Q20" s="150">
        <f t="shared" si="11"/>
        <v>12369461</v>
      </c>
      <c r="R20" s="150">
        <f t="shared" si="11"/>
        <v>3942369461</v>
      </c>
      <c r="S20" s="150">
        <f t="shared" si="11"/>
        <v>12639234</v>
      </c>
      <c r="T20" s="150">
        <f t="shared" si="11"/>
        <v>3955008695</v>
      </c>
      <c r="U20" s="145">
        <f t="shared" si="4"/>
        <v>0.5783664459161147</v>
      </c>
      <c r="V20" s="151">
        <f>P20/H20</f>
        <v>0.6352141140523703</v>
      </c>
      <c r="W20" s="152">
        <f>H20/G20</f>
        <v>0.8593034106360508</v>
      </c>
    </row>
    <row r="21" spans="1:23" s="148" customFormat="1" ht="12">
      <c r="A21" s="140">
        <f>A19+1</f>
        <v>10</v>
      </c>
      <c r="B21" s="177" t="s">
        <v>151</v>
      </c>
      <c r="C21" s="141">
        <v>1848000000</v>
      </c>
      <c r="D21" s="141">
        <v>760000000</v>
      </c>
      <c r="E21" s="141">
        <v>1082240000</v>
      </c>
      <c r="F21" s="141">
        <v>1853000000</v>
      </c>
      <c r="G21" s="143">
        <v>1842240000</v>
      </c>
      <c r="H21" s="141">
        <v>1848000000</v>
      </c>
      <c r="I21" s="141">
        <v>1812106793</v>
      </c>
      <c r="J21" s="141">
        <f t="shared" si="0"/>
        <v>40893207</v>
      </c>
      <c r="K21" s="141">
        <v>282240000</v>
      </c>
      <c r="L21" s="141">
        <v>729866793</v>
      </c>
      <c r="M21" s="141">
        <v>638324525</v>
      </c>
      <c r="N21" s="141"/>
      <c r="O21" s="144">
        <f t="shared" si="1"/>
        <v>0.9968831168831169</v>
      </c>
      <c r="P21" s="141">
        <v>1577000000</v>
      </c>
      <c r="Q21" s="141"/>
      <c r="R21" s="141">
        <f t="shared" si="2"/>
        <v>1577000000</v>
      </c>
      <c r="S21" s="141"/>
      <c r="T21" s="141">
        <f t="shared" si="3"/>
        <v>1577000000</v>
      </c>
      <c r="U21" s="145">
        <f t="shared" si="4"/>
        <v>0.8533549783549783</v>
      </c>
      <c r="V21" s="146">
        <f t="shared" si="5"/>
        <v>0.8533549783549783</v>
      </c>
      <c r="W21" s="147">
        <f t="shared" si="6"/>
        <v>1.0031266284523188</v>
      </c>
    </row>
    <row r="22" spans="1:23" s="148" customFormat="1" ht="21" customHeight="1">
      <c r="A22" s="140">
        <f t="shared" si="7"/>
        <v>11</v>
      </c>
      <c r="B22" s="175" t="s">
        <v>131</v>
      </c>
      <c r="C22" s="141">
        <v>558000000</v>
      </c>
      <c r="D22" s="141"/>
      <c r="E22" s="141">
        <v>558346000</v>
      </c>
      <c r="F22" s="141">
        <v>530200000</v>
      </c>
      <c r="G22" s="143">
        <v>558346000</v>
      </c>
      <c r="H22" s="141">
        <v>541399400</v>
      </c>
      <c r="I22" s="141">
        <v>528572920</v>
      </c>
      <c r="J22" s="141">
        <f t="shared" si="0"/>
        <v>1627080</v>
      </c>
      <c r="K22" s="141"/>
      <c r="L22" s="141"/>
      <c r="M22" s="141">
        <v>528572920</v>
      </c>
      <c r="N22" s="141"/>
      <c r="O22" s="144">
        <f t="shared" si="1"/>
        <v>1.0006200716845879</v>
      </c>
      <c r="P22" s="141">
        <v>531000000</v>
      </c>
      <c r="Q22" s="141"/>
      <c r="R22" s="141">
        <f t="shared" si="2"/>
        <v>531000000</v>
      </c>
      <c r="S22" s="141"/>
      <c r="T22" s="141">
        <f t="shared" si="3"/>
        <v>531000000</v>
      </c>
      <c r="U22" s="145">
        <f t="shared" si="4"/>
        <v>0.9516129032258065</v>
      </c>
      <c r="V22" s="146">
        <f t="shared" si="5"/>
        <v>0.98079162998703</v>
      </c>
      <c r="W22" s="147">
        <f t="shared" si="6"/>
        <v>0.9696485691667891</v>
      </c>
    </row>
    <row r="23" spans="1:23" s="148" customFormat="1" ht="21" customHeight="1">
      <c r="A23" s="140">
        <f t="shared" si="7"/>
        <v>12</v>
      </c>
      <c r="B23" s="175" t="s">
        <v>132</v>
      </c>
      <c r="C23" s="141"/>
      <c r="D23" s="141"/>
      <c r="E23" s="141"/>
      <c r="F23" s="141">
        <v>0</v>
      </c>
      <c r="G23" s="143">
        <v>0</v>
      </c>
      <c r="H23" s="141"/>
      <c r="I23" s="141"/>
      <c r="J23" s="141">
        <f t="shared" si="0"/>
        <v>0</v>
      </c>
      <c r="K23" s="141"/>
      <c r="L23" s="141"/>
      <c r="M23" s="141"/>
      <c r="N23" s="141"/>
      <c r="O23" s="144">
        <v>0</v>
      </c>
      <c r="P23" s="141">
        <f>K23+L23+M23</f>
        <v>0</v>
      </c>
      <c r="Q23" s="154"/>
      <c r="R23" s="141">
        <f t="shared" si="2"/>
        <v>0</v>
      </c>
      <c r="S23" s="141"/>
      <c r="T23" s="141">
        <f t="shared" si="3"/>
        <v>0</v>
      </c>
      <c r="U23" s="145">
        <v>0</v>
      </c>
      <c r="V23" s="146">
        <v>0</v>
      </c>
      <c r="W23" s="147">
        <v>0</v>
      </c>
    </row>
    <row r="24" spans="1:23" s="153" customFormat="1" ht="21" customHeight="1">
      <c r="A24" s="149"/>
      <c r="B24" s="176" t="s">
        <v>155</v>
      </c>
      <c r="C24" s="150">
        <f>SUM(C21:C23)</f>
        <v>2406000000</v>
      </c>
      <c r="D24" s="150">
        <f>SUM(D21:D23)</f>
        <v>760000000</v>
      </c>
      <c r="E24" s="150">
        <f>SUM(E21:E23)</f>
        <v>1640586000</v>
      </c>
      <c r="F24" s="150">
        <f>SUM(F21:F23)</f>
        <v>2383200000</v>
      </c>
      <c r="G24" s="150">
        <v>2400586000</v>
      </c>
      <c r="H24" s="150">
        <f aca="true" t="shared" si="12" ref="H24:S24">SUM(H21:H23)</f>
        <v>2389399400</v>
      </c>
      <c r="I24" s="150">
        <f t="shared" si="12"/>
        <v>2340679713</v>
      </c>
      <c r="J24" s="150">
        <f t="shared" si="12"/>
        <v>42520287</v>
      </c>
      <c r="K24" s="150">
        <f t="shared" si="12"/>
        <v>282240000</v>
      </c>
      <c r="L24" s="150">
        <f t="shared" si="12"/>
        <v>729866793</v>
      </c>
      <c r="M24" s="150">
        <f t="shared" si="12"/>
        <v>1166897445</v>
      </c>
      <c r="N24" s="150">
        <f t="shared" si="12"/>
        <v>0</v>
      </c>
      <c r="O24" s="144">
        <f t="shared" si="1"/>
        <v>0.9977497921862012</v>
      </c>
      <c r="P24" s="150">
        <f t="shared" si="12"/>
        <v>2108000000</v>
      </c>
      <c r="Q24" s="150">
        <f t="shared" si="12"/>
        <v>0</v>
      </c>
      <c r="R24" s="150">
        <f t="shared" si="12"/>
        <v>2108000000</v>
      </c>
      <c r="S24" s="150">
        <f t="shared" si="12"/>
        <v>0</v>
      </c>
      <c r="T24" s="150">
        <f>SUM(T21:T23)</f>
        <v>2108000000</v>
      </c>
      <c r="U24" s="145">
        <f t="shared" si="4"/>
        <v>0.8761429758935994</v>
      </c>
      <c r="V24" s="151">
        <v>0</v>
      </c>
      <c r="W24" s="152">
        <v>0</v>
      </c>
    </row>
    <row r="25" spans="1:23" s="153" customFormat="1" ht="21" customHeight="1">
      <c r="A25" s="149"/>
      <c r="B25" s="176" t="s">
        <v>156</v>
      </c>
      <c r="C25" s="150">
        <f>+C24+C20+C17+C14+C11</f>
        <v>26149000000</v>
      </c>
      <c r="D25" s="150">
        <f aca="true" t="shared" si="13" ref="D25:T25">+D24+D20+D17+D14+D11</f>
        <v>11290618000</v>
      </c>
      <c r="E25" s="150">
        <f t="shared" si="13"/>
        <v>13874396839</v>
      </c>
      <c r="F25" s="150">
        <f t="shared" si="13"/>
        <v>27093400000</v>
      </c>
      <c r="G25" s="150">
        <f t="shared" si="13"/>
        <v>28327014839</v>
      </c>
      <c r="H25" s="150">
        <f t="shared" si="13"/>
        <v>26300549636</v>
      </c>
      <c r="I25" s="150">
        <f t="shared" si="13"/>
        <v>25518702993</v>
      </c>
      <c r="J25" s="150">
        <f t="shared" si="13"/>
        <v>1574697007</v>
      </c>
      <c r="K25" s="150">
        <f t="shared" si="13"/>
        <v>4624146522</v>
      </c>
      <c r="L25" s="150">
        <f t="shared" si="13"/>
        <v>8539645461</v>
      </c>
      <c r="M25" s="150">
        <f t="shared" si="13"/>
        <v>10671724924</v>
      </c>
      <c r="N25" s="150">
        <f t="shared" si="13"/>
        <v>0</v>
      </c>
      <c r="O25" s="144">
        <f t="shared" si="1"/>
        <v>1.0832924715667904</v>
      </c>
      <c r="P25" s="150">
        <f t="shared" si="13"/>
        <v>19865000000</v>
      </c>
      <c r="Q25" s="150">
        <f t="shared" si="13"/>
        <v>12369461</v>
      </c>
      <c r="R25" s="150">
        <f t="shared" si="13"/>
        <v>19877369461</v>
      </c>
      <c r="S25" s="150">
        <f t="shared" si="13"/>
        <v>-48804831</v>
      </c>
      <c r="T25" s="150">
        <f t="shared" si="13"/>
        <v>19828564630</v>
      </c>
      <c r="U25" s="145">
        <f t="shared" si="4"/>
        <v>0.7596848827871047</v>
      </c>
      <c r="V25" s="151"/>
      <c r="W25" s="152"/>
    </row>
    <row r="26" spans="1:23" s="148" customFormat="1" ht="24">
      <c r="A26" s="140">
        <f>A23+1</f>
        <v>13</v>
      </c>
      <c r="B26" s="177" t="s">
        <v>148</v>
      </c>
      <c r="C26" s="141">
        <v>1512000000</v>
      </c>
      <c r="D26" s="141">
        <v>591000000</v>
      </c>
      <c r="E26" s="141">
        <v>504000000</v>
      </c>
      <c r="F26" s="141">
        <v>1603800000</v>
      </c>
      <c r="G26" s="143">
        <v>1521000000</v>
      </c>
      <c r="H26" s="141">
        <v>1530000000</v>
      </c>
      <c r="I26" s="141">
        <v>1368238348</v>
      </c>
      <c r="J26" s="141">
        <f t="shared" si="0"/>
        <v>235561652</v>
      </c>
      <c r="K26" s="141">
        <v>500520000</v>
      </c>
      <c r="L26" s="141">
        <v>488765628</v>
      </c>
      <c r="M26" s="141">
        <v>397811163</v>
      </c>
      <c r="N26" s="141"/>
      <c r="O26" s="144">
        <f t="shared" si="1"/>
        <v>1.005952380952381</v>
      </c>
      <c r="P26" s="141">
        <v>1298000000</v>
      </c>
      <c r="Q26" s="141"/>
      <c r="R26" s="141">
        <f t="shared" si="2"/>
        <v>1298000000</v>
      </c>
      <c r="S26" s="141">
        <v>-68658443</v>
      </c>
      <c r="T26" s="141">
        <f t="shared" si="3"/>
        <v>1229341557</v>
      </c>
      <c r="U26" s="145">
        <f t="shared" si="4"/>
        <v>0.8584656084656085</v>
      </c>
      <c r="V26" s="146">
        <f t="shared" si="5"/>
        <v>0.8483660130718954</v>
      </c>
      <c r="W26" s="147">
        <f t="shared" si="6"/>
        <v>1.0059171597633136</v>
      </c>
    </row>
    <row r="27" spans="1:23" s="148" customFormat="1" ht="24">
      <c r="A27" s="140">
        <f t="shared" si="7"/>
        <v>14</v>
      </c>
      <c r="B27" s="177" t="s">
        <v>139</v>
      </c>
      <c r="C27" s="141">
        <v>7656000000</v>
      </c>
      <c r="D27" s="141">
        <v>1474159949</v>
      </c>
      <c r="E27" s="141">
        <v>4739432074</v>
      </c>
      <c r="F27" s="141">
        <v>7978500000</v>
      </c>
      <c r="G27" s="143">
        <v>9731092023</v>
      </c>
      <c r="H27" s="141">
        <v>7656122074</v>
      </c>
      <c r="I27" s="141">
        <v>6534376866</v>
      </c>
      <c r="J27" s="141">
        <f t="shared" si="0"/>
        <v>1444123134</v>
      </c>
      <c r="K27" s="141">
        <v>2123691042</v>
      </c>
      <c r="L27" s="141">
        <v>1730390451</v>
      </c>
      <c r="M27" s="141">
        <v>1310732800</v>
      </c>
      <c r="N27" s="141"/>
      <c r="O27" s="144">
        <f t="shared" si="1"/>
        <v>1.2710412778213167</v>
      </c>
      <c r="P27" s="141">
        <v>3420000000</v>
      </c>
      <c r="Q27" s="141"/>
      <c r="R27" s="141">
        <f t="shared" si="2"/>
        <v>3420000000</v>
      </c>
      <c r="S27" s="141"/>
      <c r="T27" s="141">
        <f t="shared" si="3"/>
        <v>3420000000</v>
      </c>
      <c r="U27" s="145">
        <f t="shared" si="4"/>
        <v>0.44670846394984326</v>
      </c>
      <c r="V27" s="146">
        <f t="shared" si="5"/>
        <v>0.4467013413506343</v>
      </c>
      <c r="W27" s="147">
        <f t="shared" si="6"/>
        <v>0.7867690548917132</v>
      </c>
    </row>
    <row r="28" spans="1:23" s="148" customFormat="1" ht="21" customHeight="1">
      <c r="A28" s="140">
        <f t="shared" si="7"/>
        <v>15</v>
      </c>
      <c r="B28" s="175" t="s">
        <v>133</v>
      </c>
      <c r="C28" s="141">
        <v>350000000</v>
      </c>
      <c r="D28" s="141"/>
      <c r="E28" s="141">
        <v>350000000</v>
      </c>
      <c r="F28" s="141">
        <v>358800000</v>
      </c>
      <c r="G28" s="143">
        <v>350000000</v>
      </c>
      <c r="H28" s="141"/>
      <c r="I28" s="141"/>
      <c r="J28" s="141">
        <f t="shared" si="0"/>
        <v>358800000</v>
      </c>
      <c r="K28" s="141"/>
      <c r="L28" s="141"/>
      <c r="M28" s="141"/>
      <c r="N28" s="141"/>
      <c r="O28" s="144">
        <f t="shared" si="1"/>
        <v>1</v>
      </c>
      <c r="P28" s="141">
        <f>K28+L28+M28</f>
        <v>0</v>
      </c>
      <c r="Q28" s="141"/>
      <c r="R28" s="141">
        <f t="shared" si="2"/>
        <v>0</v>
      </c>
      <c r="S28" s="141"/>
      <c r="T28" s="141">
        <f t="shared" si="3"/>
        <v>0</v>
      </c>
      <c r="U28" s="145">
        <f t="shared" si="4"/>
        <v>0</v>
      </c>
      <c r="V28" s="146">
        <v>0</v>
      </c>
      <c r="W28" s="147">
        <f t="shared" si="6"/>
        <v>0</v>
      </c>
    </row>
    <row r="29" spans="1:23" s="148" customFormat="1" ht="12">
      <c r="A29" s="140">
        <f t="shared" si="7"/>
        <v>16</v>
      </c>
      <c r="B29" s="177" t="s">
        <v>145</v>
      </c>
      <c r="C29" s="141">
        <v>350000000</v>
      </c>
      <c r="D29" s="141"/>
      <c r="E29" s="141">
        <v>350000000</v>
      </c>
      <c r="F29" s="141">
        <v>358800000</v>
      </c>
      <c r="G29" s="143">
        <v>350000000</v>
      </c>
      <c r="H29" s="141">
        <v>350000000</v>
      </c>
      <c r="I29" s="141">
        <v>350000000</v>
      </c>
      <c r="J29" s="141">
        <f t="shared" si="0"/>
        <v>8800000</v>
      </c>
      <c r="K29" s="141"/>
      <c r="L29" s="141"/>
      <c r="M29" s="141"/>
      <c r="N29" s="141"/>
      <c r="O29" s="144">
        <f t="shared" si="1"/>
        <v>1</v>
      </c>
      <c r="P29" s="141">
        <f>K29+L29+M29</f>
        <v>0</v>
      </c>
      <c r="Q29" s="141"/>
      <c r="R29" s="141">
        <f t="shared" si="2"/>
        <v>0</v>
      </c>
      <c r="S29" s="141"/>
      <c r="T29" s="141">
        <f t="shared" si="3"/>
        <v>0</v>
      </c>
      <c r="U29" s="145">
        <f t="shared" si="4"/>
        <v>0</v>
      </c>
      <c r="V29" s="146">
        <f t="shared" si="5"/>
        <v>0</v>
      </c>
      <c r="W29" s="147">
        <f t="shared" si="6"/>
        <v>1</v>
      </c>
    </row>
    <row r="30" spans="1:23" s="148" customFormat="1" ht="21" customHeight="1">
      <c r="A30" s="140">
        <f t="shared" si="7"/>
        <v>17</v>
      </c>
      <c r="B30" s="175" t="s">
        <v>132</v>
      </c>
      <c r="C30" s="141">
        <v>0</v>
      </c>
      <c r="D30" s="141"/>
      <c r="E30" s="141"/>
      <c r="F30" s="141">
        <v>0</v>
      </c>
      <c r="G30" s="143">
        <v>270000000</v>
      </c>
      <c r="H30" s="141">
        <v>36000000</v>
      </c>
      <c r="I30" s="141">
        <v>36000000</v>
      </c>
      <c r="J30" s="141">
        <f t="shared" si="0"/>
        <v>-36000000</v>
      </c>
      <c r="K30" s="141">
        <v>34920000</v>
      </c>
      <c r="L30" s="141"/>
      <c r="M30" s="141"/>
      <c r="N30" s="141"/>
      <c r="O30" s="144">
        <v>0</v>
      </c>
      <c r="P30" s="141">
        <v>0</v>
      </c>
      <c r="Q30" s="141"/>
      <c r="R30" s="141">
        <f t="shared" si="2"/>
        <v>0</v>
      </c>
      <c r="S30" s="141"/>
      <c r="T30" s="141">
        <f t="shared" si="3"/>
        <v>0</v>
      </c>
      <c r="U30" s="145">
        <v>0</v>
      </c>
      <c r="V30" s="146">
        <f t="shared" si="5"/>
        <v>0</v>
      </c>
      <c r="W30" s="147">
        <f t="shared" si="6"/>
        <v>0.13333333333333333</v>
      </c>
    </row>
    <row r="31" spans="1:23" s="148" customFormat="1" ht="21" customHeight="1">
      <c r="A31" s="140">
        <f t="shared" si="7"/>
        <v>18</v>
      </c>
      <c r="B31" s="175" t="s">
        <v>134</v>
      </c>
      <c r="C31" s="141">
        <v>210000000</v>
      </c>
      <c r="D31" s="141"/>
      <c r="E31" s="141">
        <v>70120253</v>
      </c>
      <c r="F31" s="141">
        <v>595700000</v>
      </c>
      <c r="G31" s="143">
        <v>70120253</v>
      </c>
      <c r="H31" s="141">
        <v>209727125</v>
      </c>
      <c r="I31" s="141">
        <v>52590716</v>
      </c>
      <c r="J31" s="141">
        <f t="shared" si="0"/>
        <v>543109284</v>
      </c>
      <c r="K31" s="141">
        <v>52590716</v>
      </c>
      <c r="L31" s="141"/>
      <c r="M31" s="141"/>
      <c r="N31" s="141"/>
      <c r="O31" s="144">
        <f t="shared" si="1"/>
        <v>0.33390596666666666</v>
      </c>
      <c r="P31" s="141">
        <v>70000000</v>
      </c>
      <c r="Q31" s="141"/>
      <c r="R31" s="141">
        <f t="shared" si="2"/>
        <v>70000000</v>
      </c>
      <c r="S31" s="141"/>
      <c r="T31" s="141">
        <f t="shared" si="3"/>
        <v>70000000</v>
      </c>
      <c r="U31" s="145">
        <f t="shared" si="4"/>
        <v>0.3333333333333333</v>
      </c>
      <c r="V31" s="146">
        <f t="shared" si="5"/>
        <v>0.33376703180382605</v>
      </c>
      <c r="W31" s="147">
        <f t="shared" si="6"/>
        <v>2.990963609329818</v>
      </c>
    </row>
    <row r="32" spans="1:23" s="148" customFormat="1" ht="21" customHeight="1">
      <c r="A32" s="140">
        <f t="shared" si="7"/>
        <v>19</v>
      </c>
      <c r="B32" s="175" t="s">
        <v>135</v>
      </c>
      <c r="C32" s="141">
        <v>32568000000</v>
      </c>
      <c r="D32" s="141">
        <v>12225000000</v>
      </c>
      <c r="E32" s="141">
        <v>12679750000</v>
      </c>
      <c r="F32" s="141">
        <v>33473700000</v>
      </c>
      <c r="G32" s="143">
        <v>32419450000</v>
      </c>
      <c r="H32" s="141">
        <v>33149950000</v>
      </c>
      <c r="I32" s="141">
        <v>32003041025</v>
      </c>
      <c r="J32" s="141">
        <f t="shared" si="0"/>
        <v>1470658975</v>
      </c>
      <c r="K32" s="141">
        <v>8352224508</v>
      </c>
      <c r="L32" s="141">
        <v>11364750000</v>
      </c>
      <c r="M32" s="141">
        <v>11384995240</v>
      </c>
      <c r="N32" s="141"/>
      <c r="O32" s="144">
        <f t="shared" si="1"/>
        <v>0.9954387742569393</v>
      </c>
      <c r="P32" s="141">
        <v>19914000000</v>
      </c>
      <c r="Q32" s="141">
        <f>-445322403+18301569</f>
        <v>-427020834</v>
      </c>
      <c r="R32" s="141">
        <f t="shared" si="2"/>
        <v>19486979166</v>
      </c>
      <c r="S32" s="141">
        <v>-56964565</v>
      </c>
      <c r="T32" s="141">
        <f t="shared" si="3"/>
        <v>19430014601</v>
      </c>
      <c r="U32" s="145">
        <f t="shared" si="4"/>
        <v>0.6114591009579956</v>
      </c>
      <c r="V32" s="146">
        <f t="shared" si="5"/>
        <v>0.6007248879711734</v>
      </c>
      <c r="W32" s="147">
        <f t="shared" si="6"/>
        <v>1.0225327696799298</v>
      </c>
    </row>
    <row r="33" spans="1:23" s="148" customFormat="1" ht="24">
      <c r="A33" s="140">
        <f t="shared" si="7"/>
        <v>20</v>
      </c>
      <c r="B33" s="177" t="s">
        <v>147</v>
      </c>
      <c r="C33" s="141">
        <v>180000000</v>
      </c>
      <c r="D33" s="141">
        <v>297000000</v>
      </c>
      <c r="E33" s="155"/>
      <c r="F33" s="141">
        <v>0</v>
      </c>
      <c r="G33" s="143">
        <v>297000000</v>
      </c>
      <c r="H33" s="141">
        <v>180000000</v>
      </c>
      <c r="I33" s="141">
        <v>180000000</v>
      </c>
      <c r="J33" s="141">
        <f t="shared" si="0"/>
        <v>-180000000</v>
      </c>
      <c r="K33" s="141"/>
      <c r="L33" s="141">
        <v>180000000</v>
      </c>
      <c r="M33" s="141"/>
      <c r="N33" s="141"/>
      <c r="O33" s="144">
        <f t="shared" si="1"/>
        <v>1.65</v>
      </c>
      <c r="P33" s="141">
        <f>K33+L33+M33</f>
        <v>180000000</v>
      </c>
      <c r="Q33" s="141"/>
      <c r="R33" s="141">
        <f t="shared" si="2"/>
        <v>180000000</v>
      </c>
      <c r="S33" s="141"/>
      <c r="T33" s="141">
        <f t="shared" si="3"/>
        <v>180000000</v>
      </c>
      <c r="U33" s="145">
        <f t="shared" si="4"/>
        <v>1</v>
      </c>
      <c r="V33" s="146">
        <f t="shared" si="5"/>
        <v>1</v>
      </c>
      <c r="W33" s="147">
        <f t="shared" si="6"/>
        <v>0.6060606060606061</v>
      </c>
    </row>
    <row r="34" spans="1:23" s="148" customFormat="1" ht="21" customHeight="1">
      <c r="A34" s="140">
        <f t="shared" si="7"/>
        <v>21</v>
      </c>
      <c r="B34" s="175" t="s">
        <v>130</v>
      </c>
      <c r="C34" s="141">
        <v>14216000000</v>
      </c>
      <c r="D34" s="141">
        <v>4653000000</v>
      </c>
      <c r="E34" s="141">
        <v>2710200000</v>
      </c>
      <c r="F34" s="141">
        <v>14576300000</v>
      </c>
      <c r="G34" s="143">
        <v>16396500000</v>
      </c>
      <c r="H34" s="141">
        <v>14414340000</v>
      </c>
      <c r="I34" s="141">
        <v>13623556747</v>
      </c>
      <c r="J34" s="141">
        <f t="shared" si="0"/>
        <v>952743253</v>
      </c>
      <c r="K34" s="141">
        <v>7031213017</v>
      </c>
      <c r="L34" s="141">
        <v>4302415359</v>
      </c>
      <c r="M34" s="141">
        <v>2254189638</v>
      </c>
      <c r="N34" s="141"/>
      <c r="O34" s="144">
        <f t="shared" si="1"/>
        <v>1.1533835115362971</v>
      </c>
      <c r="P34" s="141">
        <v>7256000000</v>
      </c>
      <c r="Q34" s="141">
        <v>-158370160</v>
      </c>
      <c r="R34" s="141">
        <f t="shared" si="2"/>
        <v>7097629840</v>
      </c>
      <c r="S34" s="141">
        <v>-29539058</v>
      </c>
      <c r="T34" s="141">
        <f t="shared" si="3"/>
        <v>7068090782</v>
      </c>
      <c r="U34" s="145">
        <f t="shared" si="4"/>
        <v>0.5104108047270681</v>
      </c>
      <c r="V34" s="146">
        <f t="shared" si="5"/>
        <v>0.5033875987384785</v>
      </c>
      <c r="W34" s="147">
        <f t="shared" si="6"/>
        <v>0.8791107858384412</v>
      </c>
    </row>
    <row r="35" spans="1:23" s="148" customFormat="1" ht="24">
      <c r="A35" s="140">
        <f t="shared" si="7"/>
        <v>22</v>
      </c>
      <c r="B35" s="177" t="s">
        <v>146</v>
      </c>
      <c r="C35" s="141">
        <v>60000000</v>
      </c>
      <c r="D35" s="141"/>
      <c r="E35" s="141">
        <v>79500000</v>
      </c>
      <c r="F35" s="141">
        <v>61400000</v>
      </c>
      <c r="G35" s="143">
        <v>79500000</v>
      </c>
      <c r="H35" s="141">
        <v>30000000</v>
      </c>
      <c r="I35" s="141">
        <v>23191120</v>
      </c>
      <c r="J35" s="141">
        <f t="shared" si="0"/>
        <v>38208880</v>
      </c>
      <c r="K35" s="141"/>
      <c r="L35" s="141"/>
      <c r="M35" s="141">
        <v>23191120</v>
      </c>
      <c r="N35" s="141"/>
      <c r="O35" s="144">
        <f t="shared" si="1"/>
        <v>1.325</v>
      </c>
      <c r="P35" s="141">
        <v>47000000</v>
      </c>
      <c r="Q35" s="141"/>
      <c r="R35" s="141">
        <f t="shared" si="2"/>
        <v>47000000</v>
      </c>
      <c r="S35" s="141"/>
      <c r="T35" s="141">
        <f t="shared" si="3"/>
        <v>47000000</v>
      </c>
      <c r="U35" s="145">
        <f t="shared" si="4"/>
        <v>0.7833333333333333</v>
      </c>
      <c r="V35" s="146">
        <f t="shared" si="5"/>
        <v>1.5666666666666667</v>
      </c>
      <c r="W35" s="147">
        <f t="shared" si="6"/>
        <v>0.37735849056603776</v>
      </c>
    </row>
    <row r="36" spans="1:23" s="148" customFormat="1" ht="21" customHeight="1">
      <c r="A36" s="140">
        <f t="shared" si="7"/>
        <v>23</v>
      </c>
      <c r="B36" s="175" t="s">
        <v>132</v>
      </c>
      <c r="C36" s="141">
        <v>112000000</v>
      </c>
      <c r="D36" s="141">
        <v>112800000</v>
      </c>
      <c r="E36" s="141">
        <v>30000000</v>
      </c>
      <c r="F36" s="141">
        <v>111900000</v>
      </c>
      <c r="G36" s="143">
        <v>142800000</v>
      </c>
      <c r="H36" s="141">
        <v>111600000</v>
      </c>
      <c r="I36" s="141">
        <v>100963252</v>
      </c>
      <c r="J36" s="141">
        <f t="shared" si="0"/>
        <v>10936748</v>
      </c>
      <c r="K36" s="141"/>
      <c r="L36" s="141">
        <v>79584000</v>
      </c>
      <c r="M36" s="141">
        <v>24000000</v>
      </c>
      <c r="N36" s="141"/>
      <c r="O36" s="144">
        <f t="shared" si="1"/>
        <v>1.275</v>
      </c>
      <c r="P36" s="141">
        <v>94000000</v>
      </c>
      <c r="Q36" s="141"/>
      <c r="R36" s="141">
        <f t="shared" si="2"/>
        <v>94000000</v>
      </c>
      <c r="S36" s="141">
        <v>-8836748</v>
      </c>
      <c r="T36" s="141">
        <f t="shared" si="3"/>
        <v>85163252</v>
      </c>
      <c r="U36" s="145">
        <f t="shared" si="4"/>
        <v>0.8392857142857143</v>
      </c>
      <c r="V36" s="146">
        <f t="shared" si="5"/>
        <v>0.8422939068100358</v>
      </c>
      <c r="W36" s="147">
        <f t="shared" si="6"/>
        <v>0.7815126050420168</v>
      </c>
    </row>
    <row r="37" spans="1:23" s="148" customFormat="1" ht="21" customHeight="1">
      <c r="A37" s="140">
        <f t="shared" si="7"/>
        <v>24</v>
      </c>
      <c r="B37" s="175" t="s">
        <v>136</v>
      </c>
      <c r="C37" s="141">
        <v>678000000</v>
      </c>
      <c r="D37" s="141">
        <v>449054545</v>
      </c>
      <c r="E37" s="141">
        <v>49701490</v>
      </c>
      <c r="F37" s="141">
        <v>701800000</v>
      </c>
      <c r="G37" s="143">
        <v>677459800</v>
      </c>
      <c r="H37" s="141">
        <v>217167020</v>
      </c>
      <c r="I37" s="141">
        <v>163586754</v>
      </c>
      <c r="J37" s="141">
        <f t="shared" si="0"/>
        <v>538213246</v>
      </c>
      <c r="K37" s="141">
        <v>125598354</v>
      </c>
      <c r="L37" s="141"/>
      <c r="M37" s="141">
        <v>37709096</v>
      </c>
      <c r="N37" s="141"/>
      <c r="O37" s="144">
        <f t="shared" si="1"/>
        <v>0.9992032448377581</v>
      </c>
      <c r="P37" s="141">
        <v>216000000</v>
      </c>
      <c r="Q37" s="141"/>
      <c r="R37" s="141">
        <f t="shared" si="2"/>
        <v>216000000</v>
      </c>
      <c r="S37" s="141"/>
      <c r="T37" s="141">
        <f t="shared" si="3"/>
        <v>216000000</v>
      </c>
      <c r="U37" s="145">
        <f t="shared" si="4"/>
        <v>0.3185840707964602</v>
      </c>
      <c r="V37" s="146">
        <f t="shared" si="5"/>
        <v>0.994626163770171</v>
      </c>
      <c r="W37" s="147">
        <f t="shared" si="6"/>
        <v>0.3205607476635514</v>
      </c>
    </row>
    <row r="38" spans="1:23" s="148" customFormat="1" ht="21" customHeight="1">
      <c r="A38" s="140">
        <f t="shared" si="7"/>
        <v>25</v>
      </c>
      <c r="B38" s="175" t="s">
        <v>137</v>
      </c>
      <c r="C38" s="141">
        <v>11868000000</v>
      </c>
      <c r="D38" s="141">
        <v>4128000000</v>
      </c>
      <c r="E38" s="141">
        <v>3892800000</v>
      </c>
      <c r="F38" s="141">
        <v>10571000000</v>
      </c>
      <c r="G38" s="143">
        <v>10412200000</v>
      </c>
      <c r="H38" s="141">
        <v>11089600000</v>
      </c>
      <c r="I38" s="141">
        <v>9401381000</v>
      </c>
      <c r="J38" s="141">
        <f t="shared" si="0"/>
        <v>1169619000</v>
      </c>
      <c r="K38" s="141">
        <v>2978863831</v>
      </c>
      <c r="L38" s="141">
        <v>3616521300</v>
      </c>
      <c r="M38" s="141">
        <v>3315360444</v>
      </c>
      <c r="N38" s="141">
        <v>1106400000</v>
      </c>
      <c r="O38" s="144">
        <f t="shared" si="1"/>
        <v>0.8773340074148972</v>
      </c>
      <c r="P38" s="141">
        <v>8815000000</v>
      </c>
      <c r="Q38" s="141">
        <f>-313829503+21645120</f>
        <v>-292184383</v>
      </c>
      <c r="R38" s="141">
        <f t="shared" si="2"/>
        <v>8522815617</v>
      </c>
      <c r="S38" s="141">
        <v>-863225490</v>
      </c>
      <c r="T38" s="141">
        <f t="shared" si="3"/>
        <v>7659590127</v>
      </c>
      <c r="U38" s="145">
        <f t="shared" si="4"/>
        <v>0.7427536231884058</v>
      </c>
      <c r="V38" s="146">
        <f t="shared" si="5"/>
        <v>0.7948889049199249</v>
      </c>
      <c r="W38" s="147">
        <f t="shared" si="6"/>
        <v>1.0650582969977527</v>
      </c>
    </row>
    <row r="39" spans="1:23" s="148" customFormat="1" ht="21" customHeight="1">
      <c r="A39" s="140">
        <f t="shared" si="7"/>
        <v>26</v>
      </c>
      <c r="B39" s="175" t="s">
        <v>138</v>
      </c>
      <c r="C39" s="141">
        <v>1673000000</v>
      </c>
      <c r="D39" s="141">
        <v>1152000000</v>
      </c>
      <c r="E39" s="141">
        <v>444800000</v>
      </c>
      <c r="F39" s="141">
        <v>1722600000</v>
      </c>
      <c r="G39" s="143">
        <v>1814080000</v>
      </c>
      <c r="H39" s="141">
        <v>1878080000</v>
      </c>
      <c r="I39" s="141">
        <v>1673895557</v>
      </c>
      <c r="J39" s="141">
        <f t="shared" si="0"/>
        <v>48704443</v>
      </c>
      <c r="K39" s="141">
        <v>598749184</v>
      </c>
      <c r="L39" s="141">
        <v>712673134</v>
      </c>
      <c r="M39" s="141">
        <v>313602919</v>
      </c>
      <c r="N39" s="141">
        <v>1849216000</v>
      </c>
      <c r="O39" s="144">
        <f t="shared" si="1"/>
        <v>1.0843275552898983</v>
      </c>
      <c r="P39" s="141">
        <v>3103000000</v>
      </c>
      <c r="Q39" s="141">
        <v>-41041752</v>
      </c>
      <c r="R39" s="141">
        <f t="shared" si="2"/>
        <v>3061958248</v>
      </c>
      <c r="S39" s="141">
        <v>-55614493</v>
      </c>
      <c r="T39" s="141">
        <f t="shared" si="3"/>
        <v>3006343755</v>
      </c>
      <c r="U39" s="145">
        <f t="shared" si="4"/>
        <v>1.8547519426180514</v>
      </c>
      <c r="V39" s="146">
        <f t="shared" si="5"/>
        <v>1.652219287783268</v>
      </c>
      <c r="W39" s="147">
        <f t="shared" si="6"/>
        <v>1.0352795907567471</v>
      </c>
    </row>
    <row r="40" spans="1:23" s="148" customFormat="1" ht="24">
      <c r="A40" s="140">
        <f t="shared" si="7"/>
        <v>27</v>
      </c>
      <c r="B40" s="177" t="s">
        <v>140</v>
      </c>
      <c r="C40" s="141">
        <v>3140000000</v>
      </c>
      <c r="D40" s="141">
        <v>1121250000</v>
      </c>
      <c r="E40" s="141">
        <v>849000000</v>
      </c>
      <c r="F40" s="141">
        <v>3149700000</v>
      </c>
      <c r="G40" s="143">
        <v>3249750000</v>
      </c>
      <c r="H40" s="141">
        <v>3139500000</v>
      </c>
      <c r="I40" s="141">
        <v>2953133597</v>
      </c>
      <c r="J40" s="141">
        <f t="shared" si="0"/>
        <v>196566403</v>
      </c>
      <c r="K40" s="141">
        <v>1164005000</v>
      </c>
      <c r="L40" s="141">
        <v>1027020000</v>
      </c>
      <c r="M40" s="141">
        <v>774510615</v>
      </c>
      <c r="N40" s="141"/>
      <c r="O40" s="144">
        <f t="shared" si="1"/>
        <v>1.0349522292993631</v>
      </c>
      <c r="P40" s="141">
        <v>2302000000</v>
      </c>
      <c r="Q40" s="141">
        <f>-9198917+7156404</f>
        <v>-2042513</v>
      </c>
      <c r="R40" s="141">
        <f t="shared" si="2"/>
        <v>2299957487</v>
      </c>
      <c r="S40" s="141">
        <v>-37289263</v>
      </c>
      <c r="T40" s="141">
        <f t="shared" si="3"/>
        <v>2262668224</v>
      </c>
      <c r="U40" s="145">
        <f t="shared" si="4"/>
        <v>0.7331210191082802</v>
      </c>
      <c r="V40" s="146">
        <f t="shared" si="5"/>
        <v>0.7332377767160376</v>
      </c>
      <c r="W40" s="147">
        <f t="shared" si="6"/>
        <v>0.9660743134087237</v>
      </c>
    </row>
    <row r="41" spans="1:23" s="148" customFormat="1" ht="24">
      <c r="A41" s="140">
        <f t="shared" si="7"/>
        <v>28</v>
      </c>
      <c r="B41" s="177" t="s">
        <v>141</v>
      </c>
      <c r="C41" s="141">
        <v>1057000000</v>
      </c>
      <c r="D41" s="141">
        <v>210000000</v>
      </c>
      <c r="E41" s="141">
        <v>378000000</v>
      </c>
      <c r="F41" s="141">
        <v>1075000000</v>
      </c>
      <c r="G41" s="143">
        <v>1074420000</v>
      </c>
      <c r="H41" s="141">
        <v>1063020000</v>
      </c>
      <c r="I41" s="141">
        <v>1022586348</v>
      </c>
      <c r="J41" s="141">
        <f t="shared" si="0"/>
        <v>52413652</v>
      </c>
      <c r="K41" s="141">
        <v>515070000</v>
      </c>
      <c r="L41" s="141">
        <v>192780000</v>
      </c>
      <c r="M41" s="141">
        <v>302400000</v>
      </c>
      <c r="N41" s="141"/>
      <c r="O41" s="144">
        <f t="shared" si="1"/>
        <v>1.016480605487228</v>
      </c>
      <c r="P41" s="141">
        <v>266000000</v>
      </c>
      <c r="Q41" s="141">
        <f>-88135660+1032811</f>
        <v>-87102849</v>
      </c>
      <c r="R41" s="141">
        <f t="shared" si="2"/>
        <v>178897151</v>
      </c>
      <c r="S41" s="141"/>
      <c r="T41" s="141">
        <f t="shared" si="3"/>
        <v>178897151</v>
      </c>
      <c r="U41" s="145">
        <f t="shared" si="4"/>
        <v>0.25165562913907286</v>
      </c>
      <c r="V41" s="146">
        <f t="shared" si="5"/>
        <v>0.25023047543790333</v>
      </c>
      <c r="W41" s="147">
        <f t="shared" si="6"/>
        <v>0.9893896241693193</v>
      </c>
    </row>
    <row r="42" spans="1:23" s="153" customFormat="1" ht="21" customHeight="1">
      <c r="A42" s="149"/>
      <c r="B42" s="176" t="s">
        <v>158</v>
      </c>
      <c r="C42" s="150">
        <f>SUM(C26:C41)</f>
        <v>75630000000</v>
      </c>
      <c r="D42" s="150">
        <f aca="true" t="shared" si="14" ref="D42:T42">SUM(D26:D41)</f>
        <v>26413264494</v>
      </c>
      <c r="E42" s="150">
        <f t="shared" si="14"/>
        <v>27127303817</v>
      </c>
      <c r="F42" s="150">
        <f t="shared" si="14"/>
        <v>76339000000</v>
      </c>
      <c r="G42" s="150">
        <v>78855372076</v>
      </c>
      <c r="H42" s="150">
        <f t="shared" si="14"/>
        <v>75055106219</v>
      </c>
      <c r="I42" s="150">
        <f t="shared" si="14"/>
        <v>69486541330</v>
      </c>
      <c r="J42" s="150">
        <f t="shared" si="14"/>
        <v>6852458670</v>
      </c>
      <c r="K42" s="150">
        <f t="shared" si="14"/>
        <v>23477445652</v>
      </c>
      <c r="L42" s="150">
        <f t="shared" si="14"/>
        <v>23694899872</v>
      </c>
      <c r="M42" s="150">
        <f t="shared" si="14"/>
        <v>20138503035</v>
      </c>
      <c r="N42" s="150">
        <f t="shared" si="14"/>
        <v>2955616000</v>
      </c>
      <c r="O42" s="144">
        <f t="shared" si="1"/>
        <v>1.0426467284939838</v>
      </c>
      <c r="P42" s="150">
        <f t="shared" si="14"/>
        <v>46981000000</v>
      </c>
      <c r="Q42" s="150">
        <f t="shared" si="14"/>
        <v>-1007762491</v>
      </c>
      <c r="R42" s="150">
        <f t="shared" si="14"/>
        <v>45973237509</v>
      </c>
      <c r="S42" s="150">
        <f t="shared" si="14"/>
        <v>-1120128060</v>
      </c>
      <c r="T42" s="150">
        <f t="shared" si="14"/>
        <v>44853109449</v>
      </c>
      <c r="U42" s="145">
        <f t="shared" si="4"/>
        <v>0.6211952928731984</v>
      </c>
      <c r="V42" s="151">
        <f>P42/H42</f>
        <v>0.6259534143208885</v>
      </c>
      <c r="W42" s="152">
        <f>H42/G42</f>
        <v>0.9518071406303512</v>
      </c>
    </row>
    <row r="43" spans="1:23" s="148" customFormat="1" ht="24">
      <c r="A43" s="140">
        <f>A41+1</f>
        <v>29</v>
      </c>
      <c r="B43" s="177" t="s">
        <v>149</v>
      </c>
      <c r="C43" s="141">
        <v>2382000000</v>
      </c>
      <c r="D43" s="141">
        <v>881790000</v>
      </c>
      <c r="E43" s="141">
        <v>1540000000</v>
      </c>
      <c r="F43" s="141">
        <v>2505200000</v>
      </c>
      <c r="G43" s="143">
        <v>2421790000</v>
      </c>
      <c r="H43" s="141">
        <v>2421790000</v>
      </c>
      <c r="I43" s="141">
        <v>2405123217</v>
      </c>
      <c r="J43" s="141">
        <f t="shared" si="0"/>
        <v>100076783</v>
      </c>
      <c r="K43" s="141"/>
      <c r="L43" s="141">
        <v>962010139</v>
      </c>
      <c r="M43" s="141">
        <v>1357493078</v>
      </c>
      <c r="N43" s="141"/>
      <c r="O43" s="144">
        <f t="shared" si="1"/>
        <v>1.0167044500419815</v>
      </c>
      <c r="P43" s="141">
        <v>1999000000</v>
      </c>
      <c r="Q43" s="141"/>
      <c r="R43" s="141">
        <f t="shared" si="2"/>
        <v>1999000000</v>
      </c>
      <c r="S43" s="141"/>
      <c r="T43" s="141">
        <f t="shared" si="3"/>
        <v>1999000000</v>
      </c>
      <c r="U43" s="145">
        <f t="shared" si="4"/>
        <v>0.8392107472712007</v>
      </c>
      <c r="V43" s="146">
        <f t="shared" si="5"/>
        <v>0.8254225180548272</v>
      </c>
      <c r="W43" s="147">
        <f t="shared" si="6"/>
        <v>1</v>
      </c>
    </row>
    <row r="44" spans="1:23" s="148" customFormat="1" ht="24">
      <c r="A44" s="140">
        <f t="shared" si="7"/>
        <v>30</v>
      </c>
      <c r="B44" s="177" t="s">
        <v>142</v>
      </c>
      <c r="C44" s="141">
        <v>2088000000</v>
      </c>
      <c r="D44" s="141">
        <v>281580000</v>
      </c>
      <c r="E44" s="141">
        <v>2662500000</v>
      </c>
      <c r="F44" s="141">
        <v>2804200000</v>
      </c>
      <c r="G44" s="143">
        <v>2944080000</v>
      </c>
      <c r="H44" s="141">
        <v>2637500000</v>
      </c>
      <c r="I44" s="141">
        <v>2570220918</v>
      </c>
      <c r="J44" s="141">
        <f t="shared" si="0"/>
        <v>233979082</v>
      </c>
      <c r="K44" s="141"/>
      <c r="L44" s="141"/>
      <c r="M44" s="141">
        <v>1563720918</v>
      </c>
      <c r="N44" s="141"/>
      <c r="O44" s="144">
        <f t="shared" si="1"/>
        <v>1.41</v>
      </c>
      <c r="P44" s="141">
        <v>1675000000</v>
      </c>
      <c r="Q44" s="141"/>
      <c r="R44" s="141">
        <f t="shared" si="2"/>
        <v>1675000000</v>
      </c>
      <c r="S44" s="141"/>
      <c r="T44" s="141">
        <f t="shared" si="3"/>
        <v>1675000000</v>
      </c>
      <c r="U44" s="145">
        <f t="shared" si="4"/>
        <v>0.8022030651340997</v>
      </c>
      <c r="V44" s="146">
        <f t="shared" si="5"/>
        <v>0.6350710900473934</v>
      </c>
      <c r="W44" s="147">
        <f t="shared" si="6"/>
        <v>0.8958656014782207</v>
      </c>
    </row>
    <row r="45" spans="1:23" s="148" customFormat="1" ht="21" customHeight="1">
      <c r="A45" s="140">
        <f t="shared" si="7"/>
        <v>31</v>
      </c>
      <c r="B45" s="175" t="s">
        <v>131</v>
      </c>
      <c r="C45" s="141">
        <v>4339000000</v>
      </c>
      <c r="D45" s="141">
        <v>1830000000</v>
      </c>
      <c r="E45" s="141">
        <v>2813000000</v>
      </c>
      <c r="F45" s="141">
        <v>5108600000</v>
      </c>
      <c r="G45" s="143">
        <v>4643000000</v>
      </c>
      <c r="H45" s="141">
        <v>4695500000</v>
      </c>
      <c r="I45" s="141">
        <v>3792971638</v>
      </c>
      <c r="J45" s="141">
        <f t="shared" si="0"/>
        <v>1315628362</v>
      </c>
      <c r="K45" s="141"/>
      <c r="L45" s="141">
        <v>1536894295</v>
      </c>
      <c r="M45" s="141">
        <v>1887292343</v>
      </c>
      <c r="N45" s="141"/>
      <c r="O45" s="144">
        <f t="shared" si="1"/>
        <v>1.0700622263194284</v>
      </c>
      <c r="P45" s="141">
        <v>3499000000</v>
      </c>
      <c r="Q45" s="141"/>
      <c r="R45" s="141">
        <f t="shared" si="2"/>
        <v>3499000000</v>
      </c>
      <c r="S45" s="141"/>
      <c r="T45" s="141">
        <f t="shared" si="3"/>
        <v>3499000000</v>
      </c>
      <c r="U45" s="145">
        <f t="shared" si="4"/>
        <v>0.806407006222632</v>
      </c>
      <c r="V45" s="146">
        <f t="shared" si="5"/>
        <v>0.7451815568097114</v>
      </c>
      <c r="W45" s="147">
        <f t="shared" si="6"/>
        <v>1.0113073443894034</v>
      </c>
    </row>
    <row r="46" spans="1:23" s="148" customFormat="1" ht="24">
      <c r="A46" s="140">
        <f t="shared" si="7"/>
        <v>32</v>
      </c>
      <c r="B46" s="177" t="s">
        <v>143</v>
      </c>
      <c r="C46" s="141">
        <v>2529000000</v>
      </c>
      <c r="D46" s="141">
        <v>454000000</v>
      </c>
      <c r="E46" s="141">
        <v>1724320000</v>
      </c>
      <c r="F46" s="141">
        <v>2582800000</v>
      </c>
      <c r="G46" s="143">
        <v>2178320000</v>
      </c>
      <c r="H46" s="141">
        <v>1354000000</v>
      </c>
      <c r="I46" s="141">
        <v>1190643788</v>
      </c>
      <c r="J46" s="141">
        <f t="shared" si="0"/>
        <v>1392156212</v>
      </c>
      <c r="K46" s="141">
        <v>473088600</v>
      </c>
      <c r="L46" s="141">
        <v>240000000</v>
      </c>
      <c r="M46" s="141"/>
      <c r="N46" s="141"/>
      <c r="O46" s="144">
        <f t="shared" si="1"/>
        <v>0.8613364966389877</v>
      </c>
      <c r="P46" s="141">
        <v>750000000</v>
      </c>
      <c r="Q46" s="141"/>
      <c r="R46" s="141">
        <f t="shared" si="2"/>
        <v>750000000</v>
      </c>
      <c r="S46" s="141"/>
      <c r="T46" s="141">
        <f t="shared" si="3"/>
        <v>750000000</v>
      </c>
      <c r="U46" s="145">
        <f t="shared" si="4"/>
        <v>0.29655990510083036</v>
      </c>
      <c r="V46" s="146">
        <f t="shared" si="5"/>
        <v>0.5539143279172821</v>
      </c>
      <c r="W46" s="147">
        <f t="shared" si="6"/>
        <v>0.6215799331594991</v>
      </c>
    </row>
    <row r="47" spans="1:23" s="148" customFormat="1" ht="24">
      <c r="A47" s="140">
        <f t="shared" si="7"/>
        <v>33</v>
      </c>
      <c r="B47" s="177" t="s">
        <v>144</v>
      </c>
      <c r="C47" s="141">
        <v>0</v>
      </c>
      <c r="D47" s="141">
        <v>0</v>
      </c>
      <c r="E47" s="141">
        <v>0</v>
      </c>
      <c r="F47" s="141"/>
      <c r="G47" s="141">
        <v>0</v>
      </c>
      <c r="H47" s="141">
        <v>0</v>
      </c>
      <c r="I47" s="141"/>
      <c r="J47" s="141">
        <f t="shared" si="0"/>
        <v>0</v>
      </c>
      <c r="K47" s="141"/>
      <c r="L47" s="141"/>
      <c r="M47" s="141"/>
      <c r="N47" s="141"/>
      <c r="O47" s="144">
        <v>0</v>
      </c>
      <c r="P47" s="141">
        <f>K47+L47+M47</f>
        <v>0</v>
      </c>
      <c r="Q47" s="141"/>
      <c r="R47" s="141">
        <f t="shared" si="2"/>
        <v>0</v>
      </c>
      <c r="S47" s="141"/>
      <c r="T47" s="141">
        <f t="shared" si="3"/>
        <v>0</v>
      </c>
      <c r="U47" s="145">
        <v>0</v>
      </c>
      <c r="V47" s="156">
        <v>0</v>
      </c>
      <c r="W47" s="157">
        <v>0</v>
      </c>
    </row>
    <row r="48" spans="1:23" s="160" customFormat="1" ht="21" customHeight="1">
      <c r="A48" s="149"/>
      <c r="B48" s="176" t="s">
        <v>157</v>
      </c>
      <c r="C48" s="150">
        <f aca="true" t="shared" si="15" ref="C48:S48">SUM(C43:C47)</f>
        <v>11338000000</v>
      </c>
      <c r="D48" s="150">
        <f t="shared" si="15"/>
        <v>3447370000</v>
      </c>
      <c r="E48" s="150">
        <f t="shared" si="15"/>
        <v>8739820000</v>
      </c>
      <c r="F48" s="150">
        <f t="shared" si="15"/>
        <v>13000800000</v>
      </c>
      <c r="G48" s="150">
        <v>12187190000</v>
      </c>
      <c r="H48" s="150">
        <f t="shared" si="15"/>
        <v>11108790000</v>
      </c>
      <c r="I48" s="150">
        <f t="shared" si="15"/>
        <v>9958959561</v>
      </c>
      <c r="J48" s="150">
        <f t="shared" si="15"/>
        <v>3041840439</v>
      </c>
      <c r="K48" s="150">
        <f t="shared" si="15"/>
        <v>473088600</v>
      </c>
      <c r="L48" s="150">
        <f t="shared" si="15"/>
        <v>2738904434</v>
      </c>
      <c r="M48" s="150">
        <f t="shared" si="15"/>
        <v>4808506339</v>
      </c>
      <c r="N48" s="150">
        <f t="shared" si="15"/>
        <v>0</v>
      </c>
      <c r="O48" s="144">
        <f t="shared" si="1"/>
        <v>1.0748976891868054</v>
      </c>
      <c r="P48" s="150">
        <f t="shared" si="15"/>
        <v>7923000000</v>
      </c>
      <c r="Q48" s="150">
        <f t="shared" si="15"/>
        <v>0</v>
      </c>
      <c r="R48" s="150">
        <f t="shared" si="15"/>
        <v>7923000000</v>
      </c>
      <c r="S48" s="150">
        <f t="shared" si="15"/>
        <v>0</v>
      </c>
      <c r="T48" s="150">
        <f>SUM(T43:T47)</f>
        <v>7923000000</v>
      </c>
      <c r="U48" s="145">
        <f t="shared" si="4"/>
        <v>0.6988004939142706</v>
      </c>
      <c r="V48" s="158">
        <v>0</v>
      </c>
      <c r="W48" s="159">
        <v>0</v>
      </c>
    </row>
    <row r="49" spans="1:23" s="165" customFormat="1" ht="21" customHeight="1" thickBot="1">
      <c r="A49" s="161" t="s">
        <v>126</v>
      </c>
      <c r="B49" s="161"/>
      <c r="C49" s="162">
        <f>+C48+C42+C25</f>
        <v>113117000000</v>
      </c>
      <c r="D49" s="162">
        <f>+D48+D42+D25</f>
        <v>41151252494</v>
      </c>
      <c r="E49" s="162">
        <f>+E48+E42+E25</f>
        <v>49741520656</v>
      </c>
      <c r="F49" s="162">
        <f>+F48+F42+F25</f>
        <v>116433200000</v>
      </c>
      <c r="G49" s="162">
        <f>+G48+G42+G25</f>
        <v>119369576915</v>
      </c>
      <c r="H49" s="162">
        <f aca="true" t="shared" si="16" ref="H49:T49">SUM(H48,H42,H24,H20,H17,H14,H11)</f>
        <v>112464445855</v>
      </c>
      <c r="I49" s="162">
        <f t="shared" si="16"/>
        <v>104964203884</v>
      </c>
      <c r="J49" s="162">
        <f t="shared" si="16"/>
        <v>11468996116</v>
      </c>
      <c r="K49" s="162">
        <f t="shared" si="16"/>
        <v>28574680774</v>
      </c>
      <c r="L49" s="162">
        <f t="shared" si="16"/>
        <v>34973449767</v>
      </c>
      <c r="M49" s="162">
        <f t="shared" si="16"/>
        <v>35618734298</v>
      </c>
      <c r="N49" s="162">
        <f t="shared" si="16"/>
        <v>2955616000</v>
      </c>
      <c r="O49" s="144">
        <f t="shared" si="1"/>
        <v>1.0552753071156413</v>
      </c>
      <c r="P49" s="162">
        <f>+P48+P42+P25</f>
        <v>74769000000</v>
      </c>
      <c r="Q49" s="162">
        <f t="shared" si="16"/>
        <v>-995393030</v>
      </c>
      <c r="R49" s="162">
        <f t="shared" si="16"/>
        <v>73773606970</v>
      </c>
      <c r="S49" s="162">
        <f t="shared" si="16"/>
        <v>-1168932891</v>
      </c>
      <c r="T49" s="162">
        <f t="shared" si="16"/>
        <v>72604674079</v>
      </c>
      <c r="U49" s="145">
        <f t="shared" si="4"/>
        <v>0.6609881803796069</v>
      </c>
      <c r="V49" s="163">
        <f>P49/H49</f>
        <v>0.6648234420360671</v>
      </c>
      <c r="W49" s="164">
        <f>H49/G49</f>
        <v>0.9421533422631048</v>
      </c>
    </row>
    <row r="55" ht="12">
      <c r="S55" s="138"/>
    </row>
    <row r="56" ht="12">
      <c r="S56" s="139"/>
    </row>
    <row r="57" ht="12">
      <c r="S57" s="138"/>
    </row>
    <row r="58" ht="12">
      <c r="S58" s="138"/>
    </row>
    <row r="60" ht="12">
      <c r="S60" s="138"/>
    </row>
  </sheetData>
  <mergeCells count="3">
    <mergeCell ref="A3:A5"/>
    <mergeCell ref="B3:B5"/>
    <mergeCell ref="G3:U3"/>
  </mergeCells>
  <printOptions/>
  <pageMargins left="0.52" right="0.27" top="0.3" bottom="0.66" header="0.23" footer="0.26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Cecilia Rosica</dc:creator>
  <cp:keywords/>
  <dc:description/>
  <cp:lastModifiedBy>Dconti</cp:lastModifiedBy>
  <cp:lastPrinted>2001-03-16T09:15:45Z</cp:lastPrinted>
  <dcterms:created xsi:type="dcterms:W3CDTF">2000-10-10T06:01:27Z</dcterms:created>
  <dcterms:modified xsi:type="dcterms:W3CDTF">2001-02-13T16:26:31Z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